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filterPrivacy="1" codeName="ThisWorkbook" defaultThemeVersion="124226"/>
  <xr:revisionPtr revIDLastSave="0" documentId="13_ncr:1_{BE3B6C86-FBAE-4042-B894-3BAA00789168}" xr6:coauthVersionLast="47" xr6:coauthVersionMax="47" xr10:uidLastSave="{00000000-0000-0000-0000-000000000000}"/>
  <bookViews>
    <workbookView xWindow="-120" yWindow="-120" windowWidth="24240" windowHeight="13140" activeTab="1" xr2:uid="{00000000-000D-0000-FFFF-FFFF00000000}"/>
  </bookViews>
  <sheets>
    <sheet name="SUMMARY" sheetId="19" r:id="rId1"/>
    <sheet name="SITE ESTIMATE" sheetId="16" r:id="rId2"/>
  </sheets>
  <definedNames>
    <definedName name="_xlnm._FilterDatabase" localSheetId="1" hidden="1">'SITE ESTIMATE'!$E$1:$G$297</definedName>
    <definedName name="_xlnm.Print_Area" localSheetId="1">'SITE ESTIMATE'!$A$1:$J$75</definedName>
    <definedName name="_xlnm.Print_Area" localSheetId="0">SUMMARY!$A$1:$D$26</definedName>
    <definedName name="_xlnm.Print_Titles" localSheetId="1">'SITE ESTIMATE'!$1:$6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24" i="16" l="1"/>
  <c r="A25" i="16"/>
  <c r="A28" i="16"/>
  <c r="A34" i="16"/>
  <c r="A37" i="16"/>
  <c r="A38" i="16"/>
  <c r="A39" i="16"/>
  <c r="A42" i="16"/>
  <c r="A48" i="16"/>
  <c r="A51" i="16"/>
  <c r="A52" i="16"/>
  <c r="A53" i="16"/>
  <c r="A56" i="16"/>
  <c r="A62" i="16"/>
  <c r="A23" i="16"/>
  <c r="F64" i="16"/>
  <c r="F63" i="16"/>
  <c r="F61" i="16"/>
  <c r="I61" i="16" s="1"/>
  <c r="F60" i="16"/>
  <c r="F59" i="16"/>
  <c r="F58" i="16"/>
  <c r="I58" i="16" s="1"/>
  <c r="F57" i="16"/>
  <c r="F55" i="16"/>
  <c r="F54" i="16"/>
  <c r="I54" i="16" s="1"/>
  <c r="F50" i="16"/>
  <c r="F49" i="16"/>
  <c r="I49" i="16" s="1"/>
  <c r="F47" i="16"/>
  <c r="I47" i="16" s="1"/>
  <c r="F46" i="16"/>
  <c r="F45" i="16"/>
  <c r="F44" i="16"/>
  <c r="I44" i="16" s="1"/>
  <c r="F43" i="16"/>
  <c r="F41" i="16"/>
  <c r="F40" i="16"/>
  <c r="F36" i="16"/>
  <c r="I36" i="16" s="1"/>
  <c r="F35" i="16"/>
  <c r="F33" i="16"/>
  <c r="F32" i="16"/>
  <c r="F31" i="16"/>
  <c r="F30" i="16"/>
  <c r="I30" i="16" s="1"/>
  <c r="F29" i="16"/>
  <c r="F27" i="16"/>
  <c r="F26" i="16"/>
  <c r="I26" i="16" s="1"/>
  <c r="I27" i="16"/>
  <c r="I33" i="16"/>
  <c r="I32" i="16"/>
  <c r="I31" i="16"/>
  <c r="I29" i="16"/>
  <c r="I43" i="16"/>
  <c r="I41" i="16"/>
  <c r="I40" i="16"/>
  <c r="I35" i="16"/>
  <c r="I50" i="16"/>
  <c r="I46" i="16"/>
  <c r="I45" i="16"/>
  <c r="I64" i="16"/>
  <c r="I63" i="16"/>
  <c r="I60" i="16"/>
  <c r="I59" i="16"/>
  <c r="I57" i="16"/>
  <c r="I55" i="16"/>
  <c r="J66" i="16" l="1"/>
  <c r="I9" i="16"/>
  <c r="I11" i="16"/>
  <c r="I12" i="16"/>
  <c r="I13" i="16"/>
  <c r="I14" i="16"/>
  <c r="I15" i="16"/>
  <c r="I16" i="16"/>
  <c r="I17" i="16"/>
  <c r="I18" i="16"/>
  <c r="A19" i="16" l="1"/>
  <c r="I10" i="16"/>
  <c r="A9" i="16"/>
  <c r="B12" i="19"/>
  <c r="B11" i="19"/>
  <c r="A65" i="16"/>
  <c r="A10" i="16" l="1"/>
  <c r="A11" i="16" s="1"/>
  <c r="A12" i="16" s="1"/>
  <c r="J20" i="16"/>
  <c r="C16" i="19" l="1"/>
  <c r="D16" i="19" s="1"/>
  <c r="A13" i="16"/>
  <c r="I68" i="16"/>
  <c r="A14" i="16" l="1"/>
  <c r="C17" i="19"/>
  <c r="D17" i="19" s="1"/>
  <c r="A15" i="16" l="1"/>
  <c r="A16" i="16" l="1"/>
  <c r="A17" i="16" l="1"/>
  <c r="A18" i="16" s="1"/>
  <c r="A26" i="16" s="1"/>
  <c r="A27" i="16" s="1"/>
  <c r="A29" i="16" s="1"/>
  <c r="A30" i="16" s="1"/>
  <c r="A31" i="16" s="1"/>
  <c r="A32" i="16" l="1"/>
  <c r="A33" i="16" l="1"/>
  <c r="A35" i="16" s="1"/>
  <c r="A36" i="16" s="1"/>
  <c r="A40" i="16" s="1"/>
  <c r="C18" i="19"/>
  <c r="I70" i="16"/>
  <c r="I69" i="16"/>
  <c r="I72" i="16"/>
  <c r="I71" i="16"/>
  <c r="A41" i="16" l="1"/>
  <c r="A43" i="16" s="1"/>
  <c r="A44" i="16" s="1"/>
  <c r="A45" i="16" s="1"/>
  <c r="A46" i="16" s="1"/>
  <c r="A47" i="16" s="1"/>
  <c r="A49" i="16" s="1"/>
  <c r="A50" i="16" s="1"/>
  <c r="A54" i="16" s="1"/>
  <c r="A55" i="16" s="1"/>
  <c r="A57" i="16" s="1"/>
  <c r="A58" i="16" s="1"/>
  <c r="A59" i="16" s="1"/>
  <c r="A60" i="16" s="1"/>
  <c r="A61" i="16" s="1"/>
  <c r="A63" i="16" s="1"/>
  <c r="A64" i="16" s="1"/>
  <c r="D18" i="19"/>
  <c r="D20" i="19" s="1"/>
  <c r="C20" i="19"/>
  <c r="C21" i="19" s="1"/>
  <c r="I73" i="16"/>
  <c r="C5" i="16" s="1"/>
  <c r="C23" i="19" l="1"/>
  <c r="C22" i="19"/>
  <c r="C24" i="19"/>
  <c r="D25" i="19"/>
</calcChain>
</file>

<file path=xl/sharedStrings.xml><?xml version="1.0" encoding="utf-8"?>
<sst xmlns="http://schemas.openxmlformats.org/spreadsheetml/2006/main" count="170" uniqueCount="79">
  <si>
    <t>UNIT</t>
  </si>
  <si>
    <t>DESCRIPTION</t>
  </si>
  <si>
    <t>UNIT COST</t>
  </si>
  <si>
    <t>TOTAL BASE BID</t>
  </si>
  <si>
    <t>TOTAL COST</t>
  </si>
  <si>
    <t>PROJECT</t>
  </si>
  <si>
    <t>ADDRESS</t>
  </si>
  <si>
    <t>Date of submission</t>
  </si>
  <si>
    <t>Date of plans</t>
  </si>
  <si>
    <t>SR #</t>
  </si>
  <si>
    <t>SUB TOTALS</t>
  </si>
  <si>
    <t>Sheet
No.</t>
  </si>
  <si>
    <t>Detail
No.</t>
  </si>
  <si>
    <t>CSI
No.</t>
  </si>
  <si>
    <t>QTY.</t>
  </si>
  <si>
    <t>Exclusions</t>
  </si>
  <si>
    <t>Next Tab For Detailed Estimate</t>
  </si>
  <si>
    <t>EA</t>
  </si>
  <si>
    <t>SF</t>
  </si>
  <si>
    <t>LF</t>
  </si>
  <si>
    <t>SITE ESTIMATE</t>
  </si>
  <si>
    <t>SUBTOTAL</t>
  </si>
  <si>
    <t>LS</t>
  </si>
  <si>
    <t>-</t>
  </si>
  <si>
    <t>DIVISION NO.</t>
  </si>
  <si>
    <t>COST/ SF</t>
  </si>
  <si>
    <t>TOTAL TRADE COST</t>
  </si>
  <si>
    <t>OVERHEADS &amp; PROFITS</t>
  </si>
  <si>
    <t>INSURANCES</t>
  </si>
  <si>
    <t>CONTIGENCY</t>
  </si>
  <si>
    <t>PROJECT INFO:</t>
  </si>
  <si>
    <t>DATE:</t>
  </si>
  <si>
    <t>PROJECT ID:</t>
  </si>
  <si>
    <t>SCOPE:</t>
  </si>
  <si>
    <t>AREA SUMMARY:</t>
  </si>
  <si>
    <t>BUILDING GSF</t>
  </si>
  <si>
    <t>No. of Floors:</t>
  </si>
  <si>
    <t>SUMMARY</t>
  </si>
  <si>
    <t>TOTAL PROJECT COST</t>
  </si>
  <si>
    <t>TOTAL PROPOSED BID</t>
  </si>
  <si>
    <t>AMOUNT</t>
  </si>
  <si>
    <t>Project Manager</t>
  </si>
  <si>
    <t>Field Superintendent</t>
  </si>
  <si>
    <t>Bonds</t>
  </si>
  <si>
    <t>Permitting</t>
  </si>
  <si>
    <t>Mobilization Cost</t>
  </si>
  <si>
    <t>Temp Fencing, Toilets, Utilities</t>
  </si>
  <si>
    <t>Jobsite Signage, Trailer, Security</t>
  </si>
  <si>
    <t>Dumpsters, Tools</t>
  </si>
  <si>
    <t>Clean-up</t>
  </si>
  <si>
    <t>Procore, Web Cameras</t>
  </si>
  <si>
    <t>DIVISION 01 -  GENERAL REQUIREMENTS</t>
  </si>
  <si>
    <t>Subtotal (General Requirements)</t>
  </si>
  <si>
    <t>Division 01</t>
  </si>
  <si>
    <t>General Requirements</t>
  </si>
  <si>
    <t>General Construction (GC) Takeoff Divisions</t>
  </si>
  <si>
    <t>ASPHALT SHINGLE ROOFING</t>
  </si>
  <si>
    <t>A2.50A</t>
  </si>
  <si>
    <r>
      <t xml:space="preserve">Asphalt Shingles O/
- (2) Layers of 15# Felt
- Crickets As Required
</t>
    </r>
    <r>
      <rPr>
        <b/>
        <sz val="12"/>
        <rFont val="Calibri"/>
        <family val="2"/>
        <scheme val="minor"/>
      </rPr>
      <t xml:space="preserve">Warranty: </t>
    </r>
    <r>
      <rPr>
        <sz val="12"/>
        <rFont val="Calibri"/>
        <family val="2"/>
        <scheme val="minor"/>
      </rPr>
      <t>30 Year</t>
    </r>
  </si>
  <si>
    <r>
      <t xml:space="preserve">Ice &amp; Water Shiled
</t>
    </r>
    <r>
      <rPr>
        <b/>
        <i/>
        <sz val="12"/>
        <color rgb="FF002060"/>
        <rFont val="Calibri"/>
        <family val="2"/>
        <scheme val="minor"/>
      </rPr>
      <t>- 6'-0" @ All Eaves &amp; 3'-0" Both sides of Ridge, Hips &amp; Valleys</t>
    </r>
  </si>
  <si>
    <t>BUILDING A</t>
  </si>
  <si>
    <t>ROOFING</t>
  </si>
  <si>
    <t>FLASHINGS</t>
  </si>
  <si>
    <t>"T" Type Metal Drip Edge Flashing</t>
  </si>
  <si>
    <t>Hip/Valley Cap &amp; Flashing</t>
  </si>
  <si>
    <t>Roof Ridge Vent Cap &amp; Flashing</t>
  </si>
  <si>
    <t>Roof Penetration Flashing</t>
  </si>
  <si>
    <t>Roof Hat Vent Flashing &amp; Sealant</t>
  </si>
  <si>
    <t>GUTTER &amp; DOWNSPOUTS</t>
  </si>
  <si>
    <t>5" Aluminium Ogee Gutter</t>
  </si>
  <si>
    <r>
      <t xml:space="preserve">2"x3" Aluminum Downspout
</t>
    </r>
    <r>
      <rPr>
        <b/>
        <i/>
        <sz val="12"/>
        <color rgb="FF002060"/>
        <rFont val="Calibri"/>
        <family val="2"/>
        <scheme val="minor"/>
      </rPr>
      <t>Assumed Height: 42'-0" High</t>
    </r>
  </si>
  <si>
    <t>BUILDING B</t>
  </si>
  <si>
    <t>A2.50B</t>
  </si>
  <si>
    <t>BUILDING C</t>
  </si>
  <si>
    <t>A2.50C</t>
  </si>
  <si>
    <t>Subtotal (Thermal &amp; Composite)</t>
  </si>
  <si>
    <t>DIVISION 07 - THERMAL &amp; MOISTURE PROTECTION</t>
  </si>
  <si>
    <t>Division 07</t>
  </si>
  <si>
    <t>Thermal &amp; Composite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</si>
</sst>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"/>
    <numFmt numFmtId="165" formatCode="_(&quot;$&quot;* #,##0_);_(&quot;$&quot;* \(#,##0\);_(&quot;$&quot;* &quot;-&quot;??_);_(@_)"/>
    <numFmt numFmtId="166" formatCode="_(&quot;$&quot;* #,##0_);_(&quot;$&quot;* \(#,##0\);_(&quot;$&quot;* &quot;-&quot;?_);_(@_)"/>
    <numFmt numFmtId="167" formatCode="_(&quot;$&quot;* #,##0.00_);_(&quot;$&quot;* \(#,##0.00\);_(&quot;$&quot;* &quot;-&quot;?_);_(@_)"/>
    <numFmt numFmtId="168" formatCode="0.0000000"/>
    <numFmt numFmtId="169" formatCode="0\ &quot;CY&quot;"/>
    <numFmt numFmtId="170" formatCode="0.0%"/>
    <numFmt numFmtId="171" formatCode="&quot;$&quot;#,##0.00"/>
    <numFmt numFmtId="172" formatCode="mm/dd/yy;@"/>
  </numFmts>
  <fonts count="52" x14ac:knownFonts="1">
    <font>
      <sz val="12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Verdana"/>
      <family val="2"/>
    </font>
    <font>
      <sz val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Arial"/>
      <family val="2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0"/>
      <name val="Calibri"/>
      <family val="2"/>
      <scheme val="minor"/>
    </font>
    <font>
      <u/>
      <sz val="12"/>
      <color theme="10"/>
      <name val="Arial"/>
      <family val="2"/>
    </font>
    <font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0"/>
      <name val="Verdana"/>
      <family val="2"/>
    </font>
    <font>
      <b/>
      <i/>
      <sz val="12"/>
      <color rgb="FF00206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name val="Calibri"/>
      <family val="2"/>
      <scheme val="minor"/>
    </font>
    <font>
      <b/>
      <i/>
      <sz val="12"/>
      <color rgb="FFFF0000"/>
      <name val="Calibri"/>
      <family val="2"/>
      <scheme val="minor"/>
    </font>
    <font>
      <b/>
      <i/>
      <sz val="12"/>
      <name val="Times New Roman"/>
      <family val="1"/>
    </font>
    <font>
      <sz val="12"/>
      <name val="Arial"/>
    </font>
    <font>
      <b/>
      <sz val="12"/>
      <color theme="0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b/>
      <sz val="10"/>
      <name val="Times New Roman"/>
      <family val="1"/>
    </font>
    <font>
      <sz val="12"/>
      <color theme="0"/>
      <name val="Times New Roman"/>
      <family val="1"/>
    </font>
    <font>
      <b/>
      <i/>
      <sz val="12"/>
      <color rgb="FFFF0000"/>
      <name val="Times New Roman"/>
      <family val="1"/>
    </font>
    <font>
      <b/>
      <i/>
      <sz val="12"/>
      <color rgb="FFFF512C"/>
      <name val="Times New Roman"/>
      <family val="1"/>
    </font>
    <font>
      <b/>
      <i/>
      <sz val="12"/>
      <color theme="5" tint="-0.249977111117893"/>
      <name val="Times New Roman"/>
      <family val="1"/>
    </font>
    <font>
      <b/>
      <sz val="12"/>
      <color rgb="FF0000CC"/>
      <name val="Calibri"/>
      <family val="2"/>
      <scheme val="minor"/>
    </font>
    <font>
      <b/>
      <sz val="12"/>
      <color rgb="FF0000B3"/>
      <name val="Calibri"/>
      <family val="2"/>
      <scheme val="minor"/>
    </font>
    <font>
      <b/>
      <u/>
      <sz val="12"/>
      <name val="Calibri"/>
      <family val="2"/>
      <scheme val="minor"/>
    </font>
    <font>
      <sz val="14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rgb="FFFED2DC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6666"/>
        <bgColor indexed="64"/>
      </patternFill>
    </fill>
    <fill>
      <patternFill patternType="solid">
        <fgColor rgb="FF0000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theme="2" tint="-9.9978637043366805E-2"/>
        <bgColor indexed="64"/>
      </patternFill>
    </fill>
  </fills>
  <borders count="3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60">
    <xf numFmtId="0" fontId="0" fillId="0" borderId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9" borderId="0" applyNumberFormat="0" applyBorder="0" applyAlignment="0" applyProtection="0"/>
    <xf numFmtId="0" fontId="9" fillId="3" borderId="0" applyNumberFormat="0" applyBorder="0" applyAlignment="0" applyProtection="0"/>
    <xf numFmtId="0" fontId="10" fillId="20" borderId="1" applyNumberFormat="0" applyAlignment="0" applyProtection="0"/>
    <xf numFmtId="0" fontId="11" fillId="21" borderId="2" applyNumberFormat="0" applyAlignment="0" applyProtection="0"/>
    <xf numFmtId="0" fontId="12" fillId="0" borderId="0" applyNumberFormat="0" applyFill="0" applyBorder="0" applyAlignment="0" applyProtection="0"/>
    <xf numFmtId="0" fontId="13" fillId="4" borderId="0" applyNumberFormat="0" applyBorder="0" applyAlignment="0" applyProtection="0"/>
    <xf numFmtId="0" fontId="14" fillId="0" borderId="3" applyNumberFormat="0" applyFill="0" applyAlignment="0" applyProtection="0"/>
    <xf numFmtId="0" fontId="15" fillId="0" borderId="4" applyNumberFormat="0" applyFill="0" applyAlignment="0" applyProtection="0"/>
    <xf numFmtId="0" fontId="16" fillId="0" borderId="5" applyNumberFormat="0" applyFill="0" applyAlignment="0" applyProtection="0"/>
    <xf numFmtId="0" fontId="16" fillId="0" borderId="0" applyNumberFormat="0" applyFill="0" applyBorder="0" applyAlignment="0" applyProtection="0"/>
    <xf numFmtId="0" fontId="17" fillId="7" borderId="1" applyNumberFormat="0" applyAlignment="0" applyProtection="0"/>
    <xf numFmtId="0" fontId="18" fillId="0" borderId="6" applyNumberFormat="0" applyFill="0" applyAlignment="0" applyProtection="0"/>
    <xf numFmtId="0" fontId="19" fillId="22" borderId="0" applyNumberFormat="0" applyBorder="0" applyAlignment="0" applyProtection="0"/>
    <xf numFmtId="0" fontId="6" fillId="0" borderId="0"/>
    <xf numFmtId="0" fontId="6" fillId="23" borderId="7" applyNumberFormat="0" applyFont="0" applyAlignment="0" applyProtection="0"/>
    <xf numFmtId="0" fontId="20" fillId="20" borderId="8" applyNumberForma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0" borderId="0" applyNumberFormat="0" applyFill="0" applyBorder="0" applyAlignment="0" applyProtection="0"/>
    <xf numFmtId="0" fontId="4" fillId="0" borderId="0"/>
    <xf numFmtId="0" fontId="24" fillId="0" borderId="0"/>
    <xf numFmtId="0" fontId="6" fillId="0" borderId="0"/>
    <xf numFmtId="43" fontId="24" fillId="0" borderId="0" applyFont="0" applyFill="0" applyBorder="0" applyAlignment="0" applyProtection="0"/>
    <xf numFmtId="0" fontId="25" fillId="0" borderId="0"/>
    <xf numFmtId="43" fontId="6" fillId="0" borderId="0" applyFont="0" applyFill="0" applyBorder="0" applyAlignment="0" applyProtection="0"/>
    <xf numFmtId="0" fontId="6" fillId="0" borderId="0"/>
    <xf numFmtId="44" fontId="25" fillId="0" borderId="0" applyFont="0" applyFill="0" applyBorder="0" applyAlignment="0" applyProtection="0"/>
    <xf numFmtId="0" fontId="3" fillId="0" borderId="0"/>
    <xf numFmtId="0" fontId="6" fillId="0" borderId="0"/>
    <xf numFmtId="0" fontId="3" fillId="0" borderId="0"/>
    <xf numFmtId="0" fontId="29" fillId="0" borderId="0" applyNumberFormat="0" applyFill="0" applyBorder="0" applyAlignment="0" applyProtection="0"/>
    <xf numFmtId="44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2" fillId="0" borderId="0"/>
    <xf numFmtId="0" fontId="1" fillId="0" borderId="0"/>
    <xf numFmtId="44" fontId="39" fillId="0" borderId="0" applyFont="0" applyFill="0" applyBorder="0" applyAlignment="0" applyProtection="0"/>
  </cellStyleXfs>
  <cellXfs count="203">
    <xf numFmtId="0" fontId="0" fillId="0" borderId="0" xfId="0"/>
    <xf numFmtId="14" fontId="26" fillId="24" borderId="0" xfId="0" applyNumberFormat="1" applyFont="1" applyFill="1" applyAlignment="1">
      <alignment horizontal="left" vertical="top"/>
    </xf>
    <xf numFmtId="0" fontId="26" fillId="24" borderId="10" xfId="45" applyFont="1" applyFill="1" applyBorder="1" applyAlignment="1">
      <alignment horizontal="center" vertical="top" wrapText="1"/>
    </xf>
    <xf numFmtId="0" fontId="26" fillId="0" borderId="0" xfId="45" applyFont="1" applyAlignment="1">
      <alignment vertical="top"/>
    </xf>
    <xf numFmtId="0" fontId="26" fillId="0" borderId="10" xfId="45" applyFont="1" applyBorder="1" applyAlignment="1">
      <alignment horizontal="center" vertical="top"/>
    </xf>
    <xf numFmtId="165" fontId="27" fillId="24" borderId="0" xfId="55" applyNumberFormat="1" applyFont="1" applyFill="1" applyBorder="1" applyAlignment="1" applyProtection="1">
      <alignment horizontal="left" vertical="top"/>
    </xf>
    <xf numFmtId="0" fontId="27" fillId="24" borderId="0" xfId="0" applyFont="1" applyFill="1" applyAlignment="1">
      <alignment horizontal="left" vertical="top"/>
    </xf>
    <xf numFmtId="2" fontId="5" fillId="24" borderId="11" xfId="45" applyNumberFormat="1" applyFont="1" applyFill="1" applyBorder="1" applyAlignment="1">
      <alignment vertical="top"/>
    </xf>
    <xf numFmtId="2" fontId="27" fillId="24" borderId="11" xfId="45" applyNumberFormat="1" applyFont="1" applyFill="1" applyBorder="1" applyAlignment="1">
      <alignment horizontal="left" vertical="top"/>
    </xf>
    <xf numFmtId="2" fontId="5" fillId="24" borderId="0" xfId="45" applyNumberFormat="1" applyFont="1" applyFill="1" applyAlignment="1">
      <alignment vertical="top"/>
    </xf>
    <xf numFmtId="0" fontId="26" fillId="24" borderId="0" xfId="45" applyFont="1" applyFill="1" applyAlignment="1">
      <alignment vertical="top"/>
    </xf>
    <xf numFmtId="2" fontId="27" fillId="24" borderId="0" xfId="45" applyNumberFormat="1" applyFont="1" applyFill="1" applyAlignment="1">
      <alignment horizontal="left" vertical="top"/>
    </xf>
    <xf numFmtId="0" fontId="31" fillId="25" borderId="0" xfId="45" applyFont="1" applyFill="1" applyAlignment="1">
      <alignment vertical="top"/>
    </xf>
    <xf numFmtId="0" fontId="26" fillId="24" borderId="10" xfId="45" applyFont="1" applyFill="1" applyBorder="1" applyAlignment="1">
      <alignment horizontal="center" vertical="top"/>
    </xf>
    <xf numFmtId="0" fontId="26" fillId="24" borderId="13" xfId="45" applyFont="1" applyFill="1" applyBorder="1" applyAlignment="1">
      <alignment horizontal="center" vertical="top" wrapText="1"/>
    </xf>
    <xf numFmtId="0" fontId="26" fillId="0" borderId="0" xfId="45" applyFont="1" applyAlignment="1">
      <alignment horizontal="center" vertical="top"/>
    </xf>
    <xf numFmtId="2" fontId="26" fillId="0" borderId="0" xfId="45" applyNumberFormat="1" applyFont="1" applyAlignment="1">
      <alignment horizontal="left" vertical="top" wrapText="1"/>
    </xf>
    <xf numFmtId="1" fontId="26" fillId="0" borderId="0" xfId="45" applyNumberFormat="1" applyFont="1" applyAlignment="1">
      <alignment horizontal="center" vertical="top" wrapText="1"/>
    </xf>
    <xf numFmtId="44" fontId="26" fillId="0" borderId="0" xfId="55" applyFont="1" applyBorder="1" applyAlignment="1">
      <alignment horizontal="center" vertical="top"/>
    </xf>
    <xf numFmtId="164" fontId="26" fillId="0" borderId="0" xfId="45" applyNumberFormat="1" applyFont="1" applyAlignment="1">
      <alignment vertical="top"/>
    </xf>
    <xf numFmtId="0" fontId="26" fillId="0" borderId="12" xfId="45" applyFont="1" applyBorder="1" applyAlignment="1">
      <alignment horizontal="center" vertical="top"/>
    </xf>
    <xf numFmtId="2" fontId="29" fillId="24" borderId="0" xfId="54" applyNumberFormat="1" applyFill="1" applyBorder="1" applyAlignment="1">
      <alignment horizontal="center" vertical="top"/>
    </xf>
    <xf numFmtId="0" fontId="26" fillId="24" borderId="17" xfId="45" applyFont="1" applyFill="1" applyBorder="1" applyAlignment="1">
      <alignment vertical="top"/>
    </xf>
    <xf numFmtId="0" fontId="26" fillId="0" borderId="21" xfId="45" applyFont="1" applyBorder="1" applyAlignment="1">
      <alignment horizontal="center" vertical="top"/>
    </xf>
    <xf numFmtId="2" fontId="26" fillId="0" borderId="21" xfId="45" applyNumberFormat="1" applyFont="1" applyBorder="1" applyAlignment="1">
      <alignment horizontal="left" vertical="top" wrapText="1"/>
    </xf>
    <xf numFmtId="1" fontId="26" fillId="0" borderId="21" xfId="45" applyNumberFormat="1" applyFont="1" applyBorder="1" applyAlignment="1">
      <alignment horizontal="center" vertical="top" wrapText="1"/>
    </xf>
    <xf numFmtId="44" fontId="26" fillId="0" borderId="21" xfId="55" applyFont="1" applyBorder="1" applyAlignment="1">
      <alignment horizontal="center" vertical="top"/>
    </xf>
    <xf numFmtId="164" fontId="26" fillId="0" borderId="21" xfId="45" applyNumberFormat="1" applyFont="1" applyBorder="1" applyAlignment="1">
      <alignment vertical="top"/>
    </xf>
    <xf numFmtId="169" fontId="36" fillId="24" borderId="10" xfId="45" applyNumberFormat="1" applyFont="1" applyFill="1" applyBorder="1" applyAlignment="1">
      <alignment horizontal="center" vertical="top" wrapText="1"/>
    </xf>
    <xf numFmtId="0" fontId="26" fillId="24" borderId="22" xfId="45" applyFont="1" applyFill="1" applyBorder="1" applyAlignment="1">
      <alignment vertical="top"/>
    </xf>
    <xf numFmtId="0" fontId="6" fillId="0" borderId="0" xfId="45"/>
    <xf numFmtId="0" fontId="27" fillId="24" borderId="0" xfId="45" applyFont="1" applyFill="1" applyAlignment="1">
      <alignment horizontal="left" vertical="top"/>
    </xf>
    <xf numFmtId="0" fontId="27" fillId="24" borderId="17" xfId="45" applyFont="1" applyFill="1" applyBorder="1" applyAlignment="1">
      <alignment horizontal="left" vertical="top"/>
    </xf>
    <xf numFmtId="14" fontId="26" fillId="24" borderId="0" xfId="45" applyNumberFormat="1" applyFont="1" applyFill="1" applyAlignment="1">
      <alignment horizontal="left" vertical="top"/>
    </xf>
    <xf numFmtId="14" fontId="26" fillId="24" borderId="17" xfId="45" applyNumberFormat="1" applyFont="1" applyFill="1" applyBorder="1" applyAlignment="1">
      <alignment horizontal="left" vertical="top"/>
    </xf>
    <xf numFmtId="0" fontId="6" fillId="24" borderId="0" xfId="45" applyFill="1"/>
    <xf numFmtId="0" fontId="6" fillId="0" borderId="17" xfId="45" applyBorder="1"/>
    <xf numFmtId="0" fontId="6" fillId="0" borderId="18" xfId="45" applyBorder="1"/>
    <xf numFmtId="165" fontId="35" fillId="26" borderId="16" xfId="45" applyNumberFormat="1" applyFont="1" applyFill="1" applyBorder="1" applyAlignment="1">
      <alignment horizontal="left" vertical="top"/>
    </xf>
    <xf numFmtId="0" fontId="27" fillId="24" borderId="11" xfId="45" applyFont="1" applyFill="1" applyBorder="1" applyAlignment="1">
      <alignment vertical="top"/>
    </xf>
    <xf numFmtId="168" fontId="26" fillId="24" borderId="0" xfId="45" applyNumberFormat="1" applyFont="1" applyFill="1" applyAlignment="1">
      <alignment vertical="top"/>
    </xf>
    <xf numFmtId="0" fontId="34" fillId="0" borderId="24" xfId="45" applyFont="1" applyBorder="1" applyAlignment="1">
      <alignment horizontal="left" vertical="top"/>
    </xf>
    <xf numFmtId="0" fontId="26" fillId="0" borderId="11" xfId="45" applyFont="1" applyBorder="1" applyAlignment="1">
      <alignment horizontal="center" vertical="top"/>
    </xf>
    <xf numFmtId="2" fontId="26" fillId="0" borderId="11" xfId="45" applyNumberFormat="1" applyFont="1" applyBorder="1" applyAlignment="1">
      <alignment horizontal="left" vertical="top" wrapText="1"/>
    </xf>
    <xf numFmtId="1" fontId="26" fillId="0" borderId="11" xfId="45" applyNumberFormat="1" applyFont="1" applyBorder="1" applyAlignment="1">
      <alignment horizontal="center" vertical="top" wrapText="1"/>
    </xf>
    <xf numFmtId="164" fontId="26" fillId="0" borderId="11" xfId="45" applyNumberFormat="1" applyFont="1" applyBorder="1" applyAlignment="1">
      <alignment vertical="top"/>
    </xf>
    <xf numFmtId="44" fontId="26" fillId="0" borderId="11" xfId="55" applyFont="1" applyBorder="1" applyAlignment="1">
      <alignment horizontal="center" vertical="top"/>
    </xf>
    <xf numFmtId="2" fontId="42" fillId="24" borderId="11" xfId="45" applyNumberFormat="1" applyFont="1" applyFill="1" applyBorder="1" applyAlignment="1">
      <alignment horizontal="left" vertical="top"/>
    </xf>
    <xf numFmtId="2" fontId="43" fillId="24" borderId="11" xfId="45" applyNumberFormat="1" applyFont="1" applyFill="1" applyBorder="1" applyAlignment="1">
      <alignment vertical="top"/>
    </xf>
    <xf numFmtId="0" fontId="41" fillId="0" borderId="0" xfId="45" applyFont="1"/>
    <xf numFmtId="0" fontId="41" fillId="0" borderId="21" xfId="45" applyFont="1" applyBorder="1"/>
    <xf numFmtId="0" fontId="47" fillId="0" borderId="21" xfId="45" applyFont="1" applyBorder="1"/>
    <xf numFmtId="0" fontId="26" fillId="24" borderId="10" xfId="0" applyFont="1" applyFill="1" applyBorder="1" applyAlignment="1">
      <alignment horizontal="center" vertical="top" wrapText="1"/>
    </xf>
    <xf numFmtId="44" fontId="26" fillId="24" borderId="0" xfId="45" applyNumberFormat="1" applyFont="1" applyFill="1" applyAlignment="1">
      <alignment vertical="top"/>
    </xf>
    <xf numFmtId="0" fontId="34" fillId="0" borderId="23" xfId="45" applyFont="1" applyBorder="1" applyAlignment="1">
      <alignment horizontal="left" vertical="top"/>
    </xf>
    <xf numFmtId="2" fontId="42" fillId="24" borderId="12" xfId="0" applyNumberFormat="1" applyFont="1" applyFill="1" applyBorder="1" applyAlignment="1">
      <alignment horizontal="left" vertical="top"/>
    </xf>
    <xf numFmtId="0" fontId="41" fillId="24" borderId="17" xfId="0" applyFont="1" applyFill="1" applyBorder="1" applyAlignment="1">
      <alignment horizontal="center" vertical="top"/>
    </xf>
    <xf numFmtId="0" fontId="42" fillId="24" borderId="0" xfId="0" applyFont="1" applyFill="1" applyAlignment="1">
      <alignment horizontal="left" vertical="top"/>
    </xf>
    <xf numFmtId="0" fontId="41" fillId="24" borderId="12" xfId="0" applyFont="1" applyFill="1" applyBorder="1" applyAlignment="1">
      <alignment horizontal="left" vertical="top"/>
    </xf>
    <xf numFmtId="14" fontId="41" fillId="24" borderId="0" xfId="0" applyNumberFormat="1" applyFont="1" applyFill="1" applyAlignment="1">
      <alignment horizontal="left" vertical="top"/>
    </xf>
    <xf numFmtId="0" fontId="42" fillId="24" borderId="12" xfId="0" applyFont="1" applyFill="1" applyBorder="1" applyAlignment="1">
      <alignment horizontal="left" vertical="top"/>
    </xf>
    <xf numFmtId="165" fontId="42" fillId="24" borderId="0" xfId="55" applyNumberFormat="1" applyFont="1" applyFill="1" applyBorder="1" applyAlignment="1" applyProtection="1">
      <alignment horizontal="left" vertical="top"/>
    </xf>
    <xf numFmtId="2" fontId="45" fillId="24" borderId="0" xfId="45" applyNumberFormat="1" applyFont="1" applyFill="1" applyAlignment="1">
      <alignment vertical="top"/>
    </xf>
    <xf numFmtId="0" fontId="26" fillId="28" borderId="0" xfId="45" applyFont="1" applyFill="1" applyAlignment="1">
      <alignment vertical="top"/>
    </xf>
    <xf numFmtId="0" fontId="26" fillId="28" borderId="11" xfId="45" applyFont="1" applyFill="1" applyBorder="1" applyAlignment="1">
      <alignment vertical="top"/>
    </xf>
    <xf numFmtId="0" fontId="30" fillId="28" borderId="0" xfId="45" applyFont="1" applyFill="1" applyAlignment="1">
      <alignment horizontal="center" vertical="top" wrapText="1"/>
    </xf>
    <xf numFmtId="0" fontId="26" fillId="27" borderId="0" xfId="45" applyFont="1" applyFill="1" applyAlignment="1">
      <alignment vertical="top"/>
    </xf>
    <xf numFmtId="0" fontId="30" fillId="24" borderId="0" xfId="45" applyFont="1" applyFill="1" applyAlignment="1">
      <alignment horizontal="center" vertical="top" wrapText="1"/>
    </xf>
    <xf numFmtId="0" fontId="31" fillId="24" borderId="0" xfId="45" applyFont="1" applyFill="1" applyAlignment="1">
      <alignment vertical="top"/>
    </xf>
    <xf numFmtId="14" fontId="33" fillId="24" borderId="0" xfId="45" applyNumberFormat="1" applyFont="1" applyFill="1" applyAlignment="1">
      <alignment horizontal="left" vertical="top"/>
    </xf>
    <xf numFmtId="0" fontId="26" fillId="24" borderId="11" xfId="45" applyFont="1" applyFill="1" applyBorder="1" applyAlignment="1">
      <alignment vertical="top"/>
    </xf>
    <xf numFmtId="0" fontId="26" fillId="24" borderId="21" xfId="45" applyFont="1" applyFill="1" applyBorder="1" applyAlignment="1">
      <alignment vertical="top"/>
    </xf>
    <xf numFmtId="2" fontId="40" fillId="29" borderId="19" xfId="0" applyNumberFormat="1" applyFont="1" applyFill="1" applyBorder="1" applyAlignment="1">
      <alignment horizontal="left" vertical="top"/>
    </xf>
    <xf numFmtId="2" fontId="40" fillId="29" borderId="14" xfId="0" applyNumberFormat="1" applyFont="1" applyFill="1" applyBorder="1" applyAlignment="1">
      <alignment horizontal="left" vertical="top"/>
    </xf>
    <xf numFmtId="2" fontId="40" fillId="29" borderId="14" xfId="0" applyNumberFormat="1" applyFont="1" applyFill="1" applyBorder="1" applyAlignment="1">
      <alignment vertical="top"/>
    </xf>
    <xf numFmtId="2" fontId="32" fillId="29" borderId="14" xfId="0" applyNumberFormat="1" applyFont="1" applyFill="1" applyBorder="1" applyAlignment="1">
      <alignment vertical="top"/>
    </xf>
    <xf numFmtId="2" fontId="32" fillId="29" borderId="14" xfId="45" applyNumberFormat="1" applyFont="1" applyFill="1" applyBorder="1" applyAlignment="1">
      <alignment horizontal="center" vertical="top"/>
    </xf>
    <xf numFmtId="2" fontId="30" fillId="29" borderId="14" xfId="45" applyNumberFormat="1" applyFont="1" applyFill="1" applyBorder="1" applyAlignment="1">
      <alignment horizontal="center" vertical="top"/>
    </xf>
    <xf numFmtId="44" fontId="30" fillId="29" borderId="14" xfId="55" applyFont="1" applyFill="1" applyBorder="1" applyAlignment="1">
      <alignment horizontal="center" vertical="top"/>
    </xf>
    <xf numFmtId="0" fontId="28" fillId="30" borderId="19" xfId="45" applyFont="1" applyFill="1" applyBorder="1" applyAlignment="1">
      <alignment horizontal="center" vertical="top" wrapText="1"/>
    </xf>
    <xf numFmtId="1" fontId="28" fillId="30" borderId="14" xfId="45" applyNumberFormat="1" applyFont="1" applyFill="1" applyBorder="1" applyAlignment="1">
      <alignment horizontal="center" vertical="top" wrapText="1"/>
    </xf>
    <xf numFmtId="0" fontId="28" fillId="30" borderId="14" xfId="45" applyFont="1" applyFill="1" applyBorder="1" applyAlignment="1">
      <alignment horizontal="center" vertical="top" wrapText="1"/>
    </xf>
    <xf numFmtId="164" fontId="28" fillId="30" borderId="14" xfId="45" applyNumberFormat="1" applyFont="1" applyFill="1" applyBorder="1" applyAlignment="1">
      <alignment horizontal="center" vertical="top" wrapText="1"/>
    </xf>
    <xf numFmtId="0" fontId="28" fillId="24" borderId="12" xfId="45" applyFont="1" applyFill="1" applyBorder="1" applyAlignment="1">
      <alignment horizontal="center" vertical="top" wrapText="1"/>
    </xf>
    <xf numFmtId="1" fontId="28" fillId="24" borderId="0" xfId="45" applyNumberFormat="1" applyFont="1" applyFill="1" applyBorder="1" applyAlignment="1">
      <alignment horizontal="center" vertical="top" wrapText="1"/>
    </xf>
    <xf numFmtId="164" fontId="28" fillId="24" borderId="0" xfId="45" applyNumberFormat="1" applyFont="1" applyFill="1" applyBorder="1" applyAlignment="1">
      <alignment horizontal="center" vertical="top" wrapText="1"/>
    </xf>
    <xf numFmtId="1" fontId="26" fillId="0" borderId="13" xfId="45" applyNumberFormat="1" applyFont="1" applyFill="1" applyBorder="1" applyAlignment="1">
      <alignment horizontal="center" vertical="top"/>
    </xf>
    <xf numFmtId="1" fontId="26" fillId="0" borderId="10" xfId="45" applyNumberFormat="1" applyFont="1" applyFill="1" applyBorder="1" applyAlignment="1">
      <alignment horizontal="center" vertical="top"/>
    </xf>
    <xf numFmtId="2" fontId="26" fillId="0" borderId="10" xfId="45" applyNumberFormat="1" applyFont="1" applyBorder="1" applyAlignment="1">
      <alignment horizontal="left" vertical="top" wrapText="1"/>
    </xf>
    <xf numFmtId="1" fontId="28" fillId="24" borderId="11" xfId="45" applyNumberFormat="1" applyFont="1" applyFill="1" applyBorder="1" applyAlignment="1">
      <alignment horizontal="center" vertical="top" wrapText="1"/>
    </xf>
    <xf numFmtId="0" fontId="28" fillId="24" borderId="11" xfId="45" applyFont="1" applyFill="1" applyBorder="1" applyAlignment="1">
      <alignment horizontal="center" vertical="top" wrapText="1"/>
    </xf>
    <xf numFmtId="0" fontId="26" fillId="24" borderId="13" xfId="45" applyFont="1" applyFill="1" applyBorder="1" applyAlignment="1">
      <alignment horizontal="center" vertical="top"/>
    </xf>
    <xf numFmtId="166" fontId="27" fillId="24" borderId="0" xfId="45" applyNumberFormat="1" applyFont="1" applyFill="1" applyBorder="1" applyAlignment="1">
      <alignment horizontal="center" vertical="top"/>
    </xf>
    <xf numFmtId="0" fontId="26" fillId="0" borderId="13" xfId="45" applyFont="1" applyBorder="1" applyAlignment="1">
      <alignment horizontal="center" vertical="top"/>
    </xf>
    <xf numFmtId="165" fontId="26" fillId="0" borderId="10" xfId="45" applyNumberFormat="1" applyFont="1" applyBorder="1" applyAlignment="1">
      <alignment horizontal="center" vertical="top"/>
    </xf>
    <xf numFmtId="2" fontId="34" fillId="0" borderId="10" xfId="45" applyNumberFormat="1" applyFont="1" applyBorder="1" applyAlignment="1">
      <alignment horizontal="left" vertical="top" wrapText="1"/>
    </xf>
    <xf numFmtId="0" fontId="26" fillId="0" borderId="0" xfId="45" applyFont="1" applyBorder="1" applyAlignment="1">
      <alignment horizontal="center" vertical="top"/>
    </xf>
    <xf numFmtId="1" fontId="27" fillId="0" borderId="0" xfId="45" applyNumberFormat="1" applyFont="1" applyBorder="1" applyAlignment="1">
      <alignment horizontal="left" vertical="top"/>
    </xf>
    <xf numFmtId="0" fontId="26" fillId="0" borderId="0" xfId="45" applyFont="1" applyBorder="1" applyAlignment="1">
      <alignment horizontal="left" vertical="top" wrapText="1"/>
    </xf>
    <xf numFmtId="1" fontId="26" fillId="0" borderId="0" xfId="45" applyNumberFormat="1" applyFont="1" applyBorder="1" applyAlignment="1">
      <alignment horizontal="center" vertical="top"/>
    </xf>
    <xf numFmtId="44" fontId="26" fillId="0" borderId="0" xfId="55" applyFont="1" applyFill="1" applyBorder="1" applyAlignment="1">
      <alignment horizontal="center" vertical="top"/>
    </xf>
    <xf numFmtId="164" fontId="26" fillId="0" borderId="0" xfId="45" applyNumberFormat="1" applyFont="1" applyBorder="1" applyAlignment="1">
      <alignment vertical="top"/>
    </xf>
    <xf numFmtId="0" fontId="31" fillId="24" borderId="0" xfId="45" applyFont="1" applyFill="1" applyBorder="1" applyAlignment="1">
      <alignment vertical="top"/>
    </xf>
    <xf numFmtId="0" fontId="26" fillId="0" borderId="25" xfId="45" applyFont="1" applyBorder="1" applyAlignment="1">
      <alignment horizontal="center" vertical="top"/>
    </xf>
    <xf numFmtId="0" fontId="26" fillId="24" borderId="25" xfId="45" applyFont="1" applyFill="1" applyBorder="1" applyAlignment="1">
      <alignment horizontal="center" vertical="top"/>
    </xf>
    <xf numFmtId="0" fontId="26" fillId="24" borderId="25" xfId="45" applyFont="1" applyFill="1" applyBorder="1" applyAlignment="1">
      <alignment horizontal="center" vertical="top" wrapText="1"/>
    </xf>
    <xf numFmtId="1" fontId="26" fillId="24" borderId="25" xfId="45" applyNumberFormat="1" applyFont="1" applyFill="1" applyBorder="1" applyAlignment="1">
      <alignment horizontal="right" vertical="top"/>
    </xf>
    <xf numFmtId="0" fontId="37" fillId="0" borderId="25" xfId="45" applyFont="1" applyBorder="1" applyAlignment="1">
      <alignment vertical="top" wrapText="1"/>
    </xf>
    <xf numFmtId="41" fontId="26" fillId="24" borderId="25" xfId="45" applyNumberFormat="1" applyFont="1" applyFill="1" applyBorder="1" applyAlignment="1">
      <alignment horizontal="center" vertical="top"/>
    </xf>
    <xf numFmtId="167" fontId="26" fillId="24" borderId="25" xfId="45" applyNumberFormat="1" applyFont="1" applyFill="1" applyBorder="1" applyAlignment="1">
      <alignment horizontal="center" vertical="top"/>
    </xf>
    <xf numFmtId="165" fontId="26" fillId="24" borderId="25" xfId="45" applyNumberFormat="1" applyFont="1" applyFill="1" applyBorder="1" applyAlignment="1">
      <alignment horizontal="center" vertical="top"/>
    </xf>
    <xf numFmtId="165" fontId="26" fillId="24" borderId="0" xfId="45" applyNumberFormat="1" applyFont="1" applyFill="1" applyBorder="1" applyAlignment="1">
      <alignment horizontal="center" vertical="top"/>
    </xf>
    <xf numFmtId="44" fontId="26" fillId="0" borderId="10" xfId="55" applyFont="1" applyFill="1" applyBorder="1" applyAlignment="1" applyProtection="1">
      <alignment horizontal="center" vertical="top"/>
    </xf>
    <xf numFmtId="2" fontId="48" fillId="31" borderId="13" xfId="45" applyNumberFormat="1" applyFont="1" applyFill="1" applyBorder="1" applyAlignment="1">
      <alignment horizontal="center" vertical="center" wrapText="1"/>
    </xf>
    <xf numFmtId="44" fontId="26" fillId="0" borderId="13" xfId="55" applyFont="1" applyFill="1" applyBorder="1" applyAlignment="1">
      <alignment horizontal="center" vertical="top"/>
    </xf>
    <xf numFmtId="166" fontId="27" fillId="0" borderId="13" xfId="45" applyNumberFormat="1" applyFont="1" applyBorder="1" applyAlignment="1">
      <alignment horizontal="center" vertical="top"/>
    </xf>
    <xf numFmtId="0" fontId="28" fillId="32" borderId="19" xfId="0" applyFont="1" applyFill="1" applyBorder="1" applyAlignment="1">
      <alignment horizontal="center" vertical="center"/>
    </xf>
    <xf numFmtId="49" fontId="27" fillId="0" borderId="26" xfId="0" applyNumberFormat="1" applyFont="1" applyBorder="1" applyAlignment="1">
      <alignment horizontal="center" vertical="center"/>
    </xf>
    <xf numFmtId="165" fontId="35" fillId="33" borderId="16" xfId="59" applyNumberFormat="1" applyFont="1" applyFill="1" applyBorder="1" applyAlignment="1">
      <alignment vertical="center"/>
    </xf>
    <xf numFmtId="0" fontId="35" fillId="33" borderId="16" xfId="59" applyNumberFormat="1" applyFont="1" applyFill="1" applyBorder="1" applyAlignment="1">
      <alignment vertical="center"/>
    </xf>
    <xf numFmtId="9" fontId="35" fillId="33" borderId="0" xfId="0" applyNumberFormat="1" applyFont="1" applyFill="1" applyAlignment="1">
      <alignment horizontal="center" vertical="center"/>
    </xf>
    <xf numFmtId="0" fontId="35" fillId="31" borderId="24" xfId="0" applyFont="1" applyFill="1" applyBorder="1" applyAlignment="1">
      <alignment vertical="center"/>
    </xf>
    <xf numFmtId="171" fontId="35" fillId="31" borderId="11" xfId="0" applyNumberFormat="1" applyFont="1" applyFill="1" applyBorder="1" applyAlignment="1">
      <alignment horizontal="center" vertical="center"/>
    </xf>
    <xf numFmtId="0" fontId="27" fillId="31" borderId="22" xfId="45" applyFont="1" applyFill="1" applyBorder="1" applyAlignment="1">
      <alignment horizontal="left" vertical="top"/>
    </xf>
    <xf numFmtId="0" fontId="35" fillId="31" borderId="12" xfId="0" applyFont="1" applyFill="1" applyBorder="1" applyAlignment="1">
      <alignment vertical="center"/>
    </xf>
    <xf numFmtId="9" fontId="35" fillId="31" borderId="0" xfId="0" applyNumberFormat="1" applyFont="1" applyFill="1" applyBorder="1" applyAlignment="1">
      <alignment horizontal="center" vertical="center"/>
    </xf>
    <xf numFmtId="171" fontId="35" fillId="31" borderId="0" xfId="0" applyNumberFormat="1" applyFont="1" applyFill="1" applyBorder="1" applyAlignment="1">
      <alignment horizontal="center" vertical="center"/>
    </xf>
    <xf numFmtId="14" fontId="26" fillId="31" borderId="17" xfId="45" applyNumberFormat="1" applyFont="1" applyFill="1" applyBorder="1" applyAlignment="1">
      <alignment horizontal="left" vertical="top"/>
    </xf>
    <xf numFmtId="14" fontId="26" fillId="31" borderId="18" xfId="45" applyNumberFormat="1" applyFont="1" applyFill="1" applyBorder="1" applyAlignment="1">
      <alignment horizontal="left" vertical="top"/>
    </xf>
    <xf numFmtId="49" fontId="41" fillId="0" borderId="19" xfId="45" applyNumberFormat="1" applyFont="1" applyBorder="1" applyAlignment="1">
      <alignment vertical="top" wrapText="1"/>
    </xf>
    <xf numFmtId="49" fontId="41" fillId="0" borderId="14" xfId="45" applyNumberFormat="1" applyFont="1" applyBorder="1" applyAlignment="1">
      <alignment vertical="top" wrapText="1"/>
    </xf>
    <xf numFmtId="49" fontId="41" fillId="0" borderId="20" xfId="45" applyNumberFormat="1" applyFont="1" applyBorder="1" applyAlignment="1">
      <alignment vertical="top" wrapText="1"/>
    </xf>
    <xf numFmtId="0" fontId="49" fillId="24" borderId="12" xfId="0" applyFont="1" applyFill="1" applyBorder="1" applyAlignment="1">
      <alignment horizontal="left" vertical="center"/>
    </xf>
    <xf numFmtId="0" fontId="27" fillId="24" borderId="12" xfId="0" applyFont="1" applyFill="1" applyBorder="1" applyAlignment="1">
      <alignment vertical="center"/>
    </xf>
    <xf numFmtId="0" fontId="27" fillId="24" borderId="12" xfId="0" applyFont="1" applyFill="1" applyBorder="1" applyAlignment="1">
      <alignment horizontal="left" vertical="center"/>
    </xf>
    <xf numFmtId="0" fontId="31" fillId="24" borderId="23" xfId="0" applyFont="1" applyFill="1" applyBorder="1"/>
    <xf numFmtId="0" fontId="34" fillId="31" borderId="27" xfId="0" applyFont="1" applyFill="1" applyBorder="1" applyAlignment="1">
      <alignment horizontal="left" vertical="center"/>
    </xf>
    <xf numFmtId="0" fontId="34" fillId="31" borderId="19" xfId="0" applyFont="1" applyFill="1" applyBorder="1" applyAlignment="1">
      <alignment horizontal="left" vertical="center"/>
    </xf>
    <xf numFmtId="0" fontId="49" fillId="24" borderId="24" xfId="0" applyFont="1" applyFill="1" applyBorder="1" applyAlignment="1">
      <alignment horizontal="left" vertical="center"/>
    </xf>
    <xf numFmtId="2" fontId="43" fillId="24" borderId="0" xfId="45" applyNumberFormat="1" applyFont="1" applyFill="1" applyBorder="1" applyAlignment="1">
      <alignment vertical="top"/>
    </xf>
    <xf numFmtId="14" fontId="44" fillId="24" borderId="0" xfId="45" applyNumberFormat="1" applyFont="1" applyFill="1" applyBorder="1" applyAlignment="1">
      <alignment vertical="top"/>
    </xf>
    <xf numFmtId="0" fontId="45" fillId="0" borderId="12" xfId="45" applyFont="1" applyBorder="1" applyAlignment="1">
      <alignment horizontal="left" vertical="top"/>
    </xf>
    <xf numFmtId="0" fontId="41" fillId="0" borderId="0" xfId="45" applyFont="1" applyBorder="1"/>
    <xf numFmtId="2" fontId="38" fillId="24" borderId="0" xfId="45" applyNumberFormat="1" applyFont="1" applyFill="1" applyBorder="1" applyAlignment="1">
      <alignment vertical="top"/>
    </xf>
    <xf numFmtId="0" fontId="44" fillId="24" borderId="0" xfId="45" applyFont="1" applyFill="1" applyBorder="1" applyAlignment="1">
      <alignment horizontal="left"/>
    </xf>
    <xf numFmtId="166" fontId="42" fillId="24" borderId="0" xfId="45" applyNumberFormat="1" applyFont="1" applyFill="1" applyBorder="1" applyAlignment="1">
      <alignment horizontal="left" vertical="top"/>
    </xf>
    <xf numFmtId="172" fontId="28" fillId="32" borderId="16" xfId="0" applyNumberFormat="1" applyFont="1" applyFill="1" applyBorder="1" applyAlignment="1">
      <alignment horizontal="center" vertical="center"/>
    </xf>
    <xf numFmtId="165" fontId="31" fillId="31" borderId="16" xfId="0" applyNumberFormat="1" applyFont="1" applyFill="1" applyBorder="1"/>
    <xf numFmtId="14" fontId="27" fillId="24" borderId="0" xfId="0" applyNumberFormat="1" applyFont="1" applyFill="1" applyBorder="1" applyAlignment="1">
      <alignment horizontal="center" vertical="center" wrapText="1"/>
    </xf>
    <xf numFmtId="0" fontId="27" fillId="24" borderId="0" xfId="0" applyFont="1" applyFill="1" applyBorder="1" applyAlignment="1">
      <alignment horizontal="center" vertical="center" wrapText="1"/>
    </xf>
    <xf numFmtId="0" fontId="26" fillId="24" borderId="0" xfId="0" applyFont="1" applyFill="1" applyBorder="1" applyAlignment="1">
      <alignment horizontal="center" vertical="center"/>
    </xf>
    <xf numFmtId="3" fontId="35" fillId="24" borderId="0" xfId="0" applyNumberFormat="1" applyFont="1" applyFill="1" applyBorder="1" applyAlignment="1">
      <alignment horizontal="center"/>
    </xf>
    <xf numFmtId="0" fontId="35" fillId="24" borderId="0" xfId="0" applyFont="1" applyFill="1" applyBorder="1" applyAlignment="1">
      <alignment horizontal="center"/>
    </xf>
    <xf numFmtId="165" fontId="28" fillId="32" borderId="20" xfId="59" applyNumberFormat="1" applyFont="1" applyFill="1" applyBorder="1" applyAlignment="1">
      <alignment vertical="center"/>
    </xf>
    <xf numFmtId="0" fontId="31" fillId="24" borderId="0" xfId="0" applyFont="1" applyFill="1" applyBorder="1"/>
    <xf numFmtId="171" fontId="28" fillId="32" borderId="20" xfId="0" applyNumberFormat="1" applyFont="1" applyFill="1" applyBorder="1" applyAlignment="1">
      <alignment vertical="center"/>
    </xf>
    <xf numFmtId="0" fontId="46" fillId="0" borderId="23" xfId="45" applyFont="1" applyBorder="1"/>
    <xf numFmtId="165" fontId="35" fillId="31" borderId="0" xfId="0" applyNumberFormat="1" applyFont="1" applyFill="1" applyBorder="1" applyAlignment="1">
      <alignment horizontal="center" vertical="center"/>
    </xf>
    <xf numFmtId="0" fontId="35" fillId="31" borderId="0" xfId="0" applyFont="1" applyFill="1" applyBorder="1" applyAlignment="1">
      <alignment vertical="center"/>
    </xf>
    <xf numFmtId="1" fontId="35" fillId="31" borderId="0" xfId="45" applyNumberFormat="1" applyFont="1" applyFill="1" applyBorder="1" applyAlignment="1">
      <alignment horizontal="center" vertical="top"/>
    </xf>
    <xf numFmtId="165" fontId="31" fillId="0" borderId="29" xfId="0" applyNumberFormat="1" applyFont="1" applyBorder="1"/>
    <xf numFmtId="165" fontId="31" fillId="0" borderId="30" xfId="0" applyNumberFormat="1" applyFont="1" applyBorder="1"/>
    <xf numFmtId="0" fontId="31" fillId="0" borderId="29" xfId="0" applyNumberFormat="1" applyFont="1" applyBorder="1"/>
    <xf numFmtId="0" fontId="28" fillId="32" borderId="16" xfId="0" applyFont="1" applyFill="1" applyBorder="1" applyAlignment="1">
      <alignment horizontal="center" vertical="center"/>
    </xf>
    <xf numFmtId="0" fontId="28" fillId="32" borderId="16" xfId="0" applyFont="1" applyFill="1" applyBorder="1" applyAlignment="1">
      <alignment horizontal="center" vertical="center" wrapText="1"/>
    </xf>
    <xf numFmtId="0" fontId="31" fillId="0" borderId="13" xfId="0" applyFont="1" applyBorder="1" applyAlignment="1">
      <alignment vertical="center"/>
    </xf>
    <xf numFmtId="1" fontId="31" fillId="0" borderId="10" xfId="0" applyNumberFormat="1" applyFont="1" applyBorder="1" applyAlignment="1">
      <alignment horizontal="center" vertical="center"/>
    </xf>
    <xf numFmtId="0" fontId="31" fillId="0" borderId="10" xfId="0" applyFont="1" applyBorder="1" applyAlignment="1">
      <alignment vertical="center"/>
    </xf>
    <xf numFmtId="0" fontId="31" fillId="0" borderId="25" xfId="0" applyFont="1" applyBorder="1" applyAlignment="1">
      <alignment vertical="center"/>
    </xf>
    <xf numFmtId="1" fontId="31" fillId="0" borderId="25" xfId="0" applyNumberFormat="1" applyFont="1" applyBorder="1" applyAlignment="1">
      <alignment horizontal="center" vertical="center"/>
    </xf>
    <xf numFmtId="0" fontId="28" fillId="32" borderId="28" xfId="0" applyFont="1" applyFill="1" applyBorder="1" applyAlignment="1">
      <alignment horizontal="center" vertical="center" wrapText="1"/>
    </xf>
    <xf numFmtId="0" fontId="48" fillId="0" borderId="27" xfId="0" applyFont="1" applyBorder="1" applyAlignment="1">
      <alignment vertical="center"/>
    </xf>
    <xf numFmtId="0" fontId="26" fillId="0" borderId="27" xfId="0" applyFont="1" applyBorder="1" applyAlignment="1">
      <alignment vertical="center"/>
    </xf>
    <xf numFmtId="165" fontId="28" fillId="32" borderId="16" xfId="59" applyNumberFormat="1" applyFont="1" applyFill="1" applyBorder="1" applyAlignment="1">
      <alignment vertical="center"/>
    </xf>
    <xf numFmtId="1" fontId="26" fillId="24" borderId="13" xfId="0" applyNumberFormat="1" applyFont="1" applyFill="1" applyBorder="1" applyAlignment="1">
      <alignment horizontal="right" vertical="top"/>
    </xf>
    <xf numFmtId="2" fontId="50" fillId="0" borderId="10" xfId="0" applyNumberFormat="1" applyFont="1" applyBorder="1" applyAlignment="1">
      <alignment horizontal="left" vertical="top" wrapText="1"/>
    </xf>
    <xf numFmtId="1" fontId="26" fillId="0" borderId="10" xfId="0" applyNumberFormat="1" applyFont="1" applyBorder="1" applyAlignment="1">
      <alignment horizontal="center" vertical="top"/>
    </xf>
    <xf numFmtId="1" fontId="51" fillId="0" borderId="10" xfId="45" applyNumberFormat="1" applyFont="1" applyBorder="1" applyAlignment="1">
      <alignment horizontal="right" vertical="top"/>
    </xf>
    <xf numFmtId="2" fontId="26" fillId="24" borderId="13" xfId="45" applyNumberFormat="1" applyFont="1" applyFill="1" applyBorder="1" applyAlignment="1">
      <alignment horizontal="left" vertical="top" wrapText="1"/>
    </xf>
    <xf numFmtId="1" fontId="26" fillId="24" borderId="13" xfId="45" applyNumberFormat="1" applyFont="1" applyFill="1" applyBorder="1" applyAlignment="1">
      <alignment horizontal="center" vertical="top"/>
    </xf>
    <xf numFmtId="1" fontId="26" fillId="0" borderId="13" xfId="45" applyNumberFormat="1" applyFont="1" applyBorder="1" applyAlignment="1">
      <alignment horizontal="center" vertical="top"/>
    </xf>
    <xf numFmtId="0" fontId="35" fillId="33" borderId="16" xfId="0" applyFont="1" applyFill="1" applyBorder="1" applyAlignment="1">
      <alignment horizontal="center" vertical="center"/>
    </xf>
    <xf numFmtId="170" fontId="28" fillId="32" borderId="15" xfId="0" applyNumberFormat="1" applyFont="1" applyFill="1" applyBorder="1" applyAlignment="1">
      <alignment horizontal="center" vertical="center"/>
    </xf>
    <xf numFmtId="170" fontId="28" fillId="32" borderId="31" xfId="0" applyNumberFormat="1" applyFont="1" applyFill="1" applyBorder="1" applyAlignment="1">
      <alignment horizontal="center" vertical="center"/>
    </xf>
    <xf numFmtId="170" fontId="28" fillId="32" borderId="19" xfId="0" applyNumberFormat="1" applyFont="1" applyFill="1" applyBorder="1" applyAlignment="1">
      <alignment horizontal="center" vertical="center"/>
    </xf>
    <xf numFmtId="170" fontId="28" fillId="32" borderId="14" xfId="0" applyNumberFormat="1" applyFont="1" applyFill="1" applyBorder="1" applyAlignment="1">
      <alignment horizontal="center" vertical="center"/>
    </xf>
    <xf numFmtId="0" fontId="30" fillId="29" borderId="19" xfId="45" applyFont="1" applyFill="1" applyBorder="1" applyAlignment="1">
      <alignment horizontal="center" vertical="top"/>
    </xf>
    <xf numFmtId="0" fontId="30" fillId="29" borderId="14" xfId="45" applyFont="1" applyFill="1" applyBorder="1" applyAlignment="1">
      <alignment horizontal="center" vertical="top"/>
    </xf>
    <xf numFmtId="0" fontId="30" fillId="29" borderId="20" xfId="45" applyFont="1" applyFill="1" applyBorder="1" applyAlignment="1">
      <alignment horizontal="center" vertical="top"/>
    </xf>
    <xf numFmtId="0" fontId="27" fillId="31" borderId="19" xfId="45" applyFont="1" applyFill="1" applyBorder="1" applyAlignment="1">
      <alignment horizontal="center" vertical="top"/>
    </xf>
    <xf numFmtId="0" fontId="27" fillId="31" borderId="14" xfId="45" applyFont="1" applyFill="1" applyBorder="1" applyAlignment="1">
      <alignment horizontal="center" vertical="top"/>
    </xf>
    <xf numFmtId="0" fontId="27" fillId="31" borderId="20" xfId="45" applyFont="1" applyFill="1" applyBorder="1" applyAlignment="1">
      <alignment horizontal="center" vertical="top"/>
    </xf>
    <xf numFmtId="165" fontId="28" fillId="29" borderId="19" xfId="45" applyNumberFormat="1" applyFont="1" applyFill="1" applyBorder="1" applyAlignment="1">
      <alignment horizontal="center" vertical="top"/>
    </xf>
    <xf numFmtId="165" fontId="28" fillId="29" borderId="20" xfId="45" applyNumberFormat="1" applyFont="1" applyFill="1" applyBorder="1" applyAlignment="1">
      <alignment horizontal="center" vertical="top"/>
    </xf>
    <xf numFmtId="165" fontId="28" fillId="29" borderId="24" xfId="45" applyNumberFormat="1" applyFont="1" applyFill="1" applyBorder="1" applyAlignment="1">
      <alignment horizontal="center" vertical="top"/>
    </xf>
    <xf numFmtId="165" fontId="28" fillId="29" borderId="22" xfId="45" applyNumberFormat="1" applyFont="1" applyFill="1" applyBorder="1" applyAlignment="1">
      <alignment horizontal="center" vertical="top"/>
    </xf>
    <xf numFmtId="165" fontId="35" fillId="31" borderId="19" xfId="45" applyNumberFormat="1" applyFont="1" applyFill="1" applyBorder="1" applyAlignment="1">
      <alignment horizontal="center" vertical="top"/>
    </xf>
    <xf numFmtId="165" fontId="35" fillId="31" borderId="20" xfId="45" applyNumberFormat="1" applyFont="1" applyFill="1" applyBorder="1" applyAlignment="1">
      <alignment horizontal="center" vertical="top"/>
    </xf>
    <xf numFmtId="165" fontId="35" fillId="31" borderId="23" xfId="45" applyNumberFormat="1" applyFont="1" applyFill="1" applyBorder="1" applyAlignment="1">
      <alignment horizontal="center" vertical="top"/>
    </xf>
    <xf numFmtId="165" fontId="35" fillId="31" borderId="18" xfId="45" applyNumberFormat="1" applyFont="1" applyFill="1" applyBorder="1" applyAlignment="1">
      <alignment horizontal="center" vertical="top"/>
    </xf>
    <xf numFmtId="1" fontId="28" fillId="29" borderId="19" xfId="45" applyNumberFormat="1" applyFont="1" applyFill="1" applyBorder="1" applyAlignment="1">
      <alignment horizontal="center" vertical="top"/>
    </xf>
    <xf numFmtId="1" fontId="28" fillId="29" borderId="14" xfId="45" applyNumberFormat="1" applyFont="1" applyFill="1" applyBorder="1" applyAlignment="1">
      <alignment horizontal="center" vertical="top"/>
    </xf>
    <xf numFmtId="1" fontId="28" fillId="29" borderId="20" xfId="45" applyNumberFormat="1" applyFont="1" applyFill="1" applyBorder="1" applyAlignment="1">
      <alignment horizontal="center" vertical="top"/>
    </xf>
  </cellXfs>
  <cellStyles count="60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 2" xfId="46" xr:uid="{00000000-0005-0000-0000-00001B000000}"/>
    <cellStyle name="Comma 2 2" xfId="48" xr:uid="{00000000-0005-0000-0000-00001C000000}"/>
    <cellStyle name="Currency" xfId="59" builtinId="4"/>
    <cellStyle name="Currency 2" xfId="50" xr:uid="{00000000-0005-0000-0000-00001D000000}"/>
    <cellStyle name="Currency 3" xfId="55" xr:uid="{00000000-0005-0000-0000-00001E000000}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54" builtinId="8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44" xr:uid="{00000000-0005-0000-0000-00002A000000}"/>
    <cellStyle name="Normal 2 2" xfId="47" xr:uid="{00000000-0005-0000-0000-00002B000000}"/>
    <cellStyle name="Normal 2 3" xfId="45" xr:uid="{00000000-0005-0000-0000-00002C000000}"/>
    <cellStyle name="Normal 2 3 2" xfId="52" xr:uid="{00000000-0005-0000-0000-00002D000000}"/>
    <cellStyle name="Normal 3" xfId="37" xr:uid="{00000000-0005-0000-0000-00002E000000}"/>
    <cellStyle name="Normal 4" xfId="43" xr:uid="{00000000-0005-0000-0000-00002F000000}"/>
    <cellStyle name="Normal 4 2" xfId="53" xr:uid="{00000000-0005-0000-0000-000030000000}"/>
    <cellStyle name="Normal 4 3" xfId="51" xr:uid="{00000000-0005-0000-0000-000031000000}"/>
    <cellStyle name="Normal 5" xfId="49" xr:uid="{00000000-0005-0000-0000-000032000000}"/>
    <cellStyle name="Normal 6" xfId="57" xr:uid="{00000000-0005-0000-0000-000033000000}"/>
    <cellStyle name="Normal 7" xfId="58" xr:uid="{00000000-0005-0000-0000-000034000000}"/>
    <cellStyle name="Note" xfId="38" builtinId="10" customBuiltin="1"/>
    <cellStyle name="Output" xfId="39" builtinId="21" customBuiltin="1"/>
    <cellStyle name="Percent 2" xfId="56" xr:uid="{00000000-0005-0000-0000-000038000000}"/>
    <cellStyle name="Title" xfId="40" builtinId="15" customBuiltin="1"/>
    <cellStyle name="Total" xfId="41" builtinId="25" customBuiltin="1"/>
    <cellStyle name="Warning Text" xfId="42" builtinId="11" customBuiltin="1"/>
  </cellStyles>
  <dxfs count="0"/>
  <tableStyles count="0" defaultTableStyle="TableStyleMedium9" defaultPivotStyle="PivotStyleLight16"/>
  <colors>
    <mruColors>
      <color rgb="FF006666"/>
      <color rgb="FF0000CC"/>
      <color rgb="FFF50101"/>
      <color rgb="FFFF512C"/>
      <color rgb="FFF55D61"/>
      <color rgb="FFFED2DC"/>
      <color rgb="FFD5D5D5"/>
      <color rgb="FFB94517"/>
      <color rgb="FFFE9494"/>
      <color rgb="FFF3F3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304800</xdr:colOff>
      <xdr:row>0</xdr:row>
      <xdr:rowOff>57150</xdr:rowOff>
    </xdr:from>
    <xdr:to>
      <xdr:col>3</xdr:col>
      <xdr:colOff>1537889</xdr:colOff>
      <xdr:row>8</xdr:row>
      <xdr:rowOff>73817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A10B908-2906-4E98-A595-E17D298F6E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24525" y="57150"/>
          <a:ext cx="3099989" cy="171211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423334</xdr:colOff>
      <xdr:row>1</xdr:row>
      <xdr:rowOff>42333</xdr:rowOff>
    </xdr:from>
    <xdr:to>
      <xdr:col>9</xdr:col>
      <xdr:colOff>327154</xdr:colOff>
      <xdr:row>4</xdr:row>
      <xdr:rowOff>156367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B795518-0345-462F-8931-C9530B0ECB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688917" y="254000"/>
          <a:ext cx="1692404" cy="7172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3" tint="0.39997558519241921"/>
    <pageSetUpPr fitToPage="1"/>
  </sheetPr>
  <dimension ref="A1:M26"/>
  <sheetViews>
    <sheetView showGridLines="0" view="pageBreakPreview" zoomScaleNormal="100" zoomScaleSheetLayoutView="100" workbookViewId="0">
      <selection activeCell="A18" sqref="A18:B18"/>
    </sheetView>
  </sheetViews>
  <sheetFormatPr defaultRowHeight="15.75" x14ac:dyDescent="0.25"/>
  <cols>
    <col min="1" max="1" width="21.77734375" style="49" customWidth="1"/>
    <col min="2" max="2" width="41.44140625" style="49" customWidth="1"/>
    <col min="3" max="3" width="21.77734375" style="49" customWidth="1"/>
    <col min="4" max="4" width="21.77734375" style="30" customWidth="1"/>
    <col min="5" max="5" width="10.5546875" style="30" bestFit="1" customWidth="1"/>
    <col min="6" max="16384" width="8.88671875" style="30"/>
  </cols>
  <sheetData>
    <row r="1" spans="1:13" x14ac:dyDescent="0.2">
      <c r="A1" s="138" t="s">
        <v>30</v>
      </c>
      <c r="B1" s="47"/>
      <c r="C1" s="48"/>
      <c r="D1" s="29"/>
      <c r="E1" s="35"/>
      <c r="F1" s="35"/>
      <c r="G1" s="35"/>
      <c r="H1" s="35"/>
      <c r="I1" s="35"/>
    </row>
    <row r="2" spans="1:13" x14ac:dyDescent="0.2">
      <c r="A2" s="133" t="s">
        <v>31</v>
      </c>
      <c r="B2" s="148"/>
      <c r="C2" s="139"/>
      <c r="D2" s="22"/>
      <c r="E2" s="35"/>
      <c r="F2" s="35"/>
      <c r="G2" s="35"/>
      <c r="H2" s="35"/>
      <c r="I2" s="35"/>
    </row>
    <row r="3" spans="1:13" ht="18" customHeight="1" x14ac:dyDescent="0.2">
      <c r="A3" s="134" t="s">
        <v>32</v>
      </c>
      <c r="B3" s="149"/>
      <c r="C3" s="139"/>
      <c r="D3" s="22"/>
      <c r="E3" s="35"/>
      <c r="F3" s="35"/>
      <c r="G3" s="35"/>
      <c r="H3" s="35"/>
      <c r="I3" s="35"/>
    </row>
    <row r="4" spans="1:13" ht="21" customHeight="1" x14ac:dyDescent="0.2">
      <c r="A4" s="134" t="s">
        <v>33</v>
      </c>
      <c r="B4" s="149"/>
      <c r="C4" s="143"/>
      <c r="D4" s="22"/>
      <c r="E4" s="9"/>
      <c r="F4" s="11"/>
      <c r="G4" s="11"/>
      <c r="H4" s="31"/>
      <c r="I4" s="31"/>
      <c r="J4" s="31"/>
      <c r="K4" s="31"/>
    </row>
    <row r="5" spans="1:13" x14ac:dyDescent="0.2">
      <c r="A5" s="134"/>
      <c r="B5" s="149"/>
      <c r="C5" s="140"/>
      <c r="D5" s="32"/>
      <c r="E5" s="31"/>
      <c r="F5" s="31"/>
      <c r="G5" s="31"/>
      <c r="H5" s="31"/>
      <c r="I5" s="33"/>
      <c r="J5" s="33"/>
      <c r="K5" s="33"/>
      <c r="L5" s="33"/>
      <c r="M5" s="33"/>
    </row>
    <row r="6" spans="1:13" x14ac:dyDescent="0.25">
      <c r="A6" s="132" t="s">
        <v>34</v>
      </c>
      <c r="B6" s="150"/>
      <c r="C6" s="144"/>
      <c r="D6" s="34"/>
      <c r="E6" s="31"/>
      <c r="F6" s="31"/>
      <c r="G6" s="31"/>
      <c r="H6" s="31"/>
      <c r="I6" s="33"/>
      <c r="J6" s="33"/>
      <c r="K6" s="33"/>
      <c r="L6" s="33"/>
      <c r="M6" s="33"/>
    </row>
    <row r="7" spans="1:13" s="35" customFormat="1" x14ac:dyDescent="0.25">
      <c r="A7" s="134" t="s">
        <v>35</v>
      </c>
      <c r="B7" s="151"/>
      <c r="C7" s="140"/>
      <c r="D7" s="32"/>
      <c r="E7" s="31"/>
      <c r="F7" s="31"/>
      <c r="G7" s="31"/>
      <c r="H7" s="31"/>
      <c r="I7" s="33"/>
      <c r="J7" s="33"/>
      <c r="K7" s="33"/>
      <c r="L7" s="33"/>
      <c r="M7" s="33"/>
    </row>
    <row r="8" spans="1:13" x14ac:dyDescent="0.25">
      <c r="A8" s="134" t="s">
        <v>36</v>
      </c>
      <c r="B8" s="152"/>
      <c r="C8" s="140"/>
      <c r="D8" s="34"/>
      <c r="E8" s="31"/>
      <c r="F8" s="31"/>
      <c r="G8" s="31"/>
      <c r="H8" s="31"/>
      <c r="I8" s="33"/>
      <c r="J8" s="33"/>
      <c r="K8" s="33"/>
      <c r="L8" s="33"/>
      <c r="M8" s="33"/>
    </row>
    <row r="9" spans="1:13" ht="16.5" thickBot="1" x14ac:dyDescent="0.3">
      <c r="A9" s="135"/>
      <c r="B9" s="154"/>
      <c r="C9" s="145"/>
      <c r="D9" s="32"/>
      <c r="E9" s="31"/>
      <c r="F9" s="31"/>
      <c r="G9" s="31"/>
      <c r="H9" s="31"/>
      <c r="I9" s="33"/>
      <c r="J9" s="33"/>
      <c r="K9" s="33"/>
      <c r="L9" s="33"/>
      <c r="M9" s="33"/>
    </row>
    <row r="10" spans="1:13" ht="16.5" thickBot="1" x14ac:dyDescent="0.25">
      <c r="A10" s="116" t="s">
        <v>37</v>
      </c>
      <c r="B10" s="146" t="s">
        <v>40</v>
      </c>
      <c r="C10" s="145"/>
      <c r="D10" s="32"/>
      <c r="E10" s="31"/>
      <c r="F10" s="31"/>
      <c r="G10" s="31"/>
      <c r="H10" s="31"/>
      <c r="I10" s="33"/>
      <c r="J10" s="33"/>
      <c r="K10" s="33"/>
      <c r="L10" s="33"/>
      <c r="M10" s="33"/>
    </row>
    <row r="11" spans="1:13" ht="16.5" thickBot="1" x14ac:dyDescent="0.3">
      <c r="A11" s="136" t="s">
        <v>38</v>
      </c>
      <c r="B11" s="147">
        <f>E40</f>
        <v>0</v>
      </c>
      <c r="C11" s="145"/>
      <c r="D11" s="32"/>
      <c r="E11" s="31"/>
      <c r="F11" s="31"/>
      <c r="G11" s="31"/>
      <c r="H11" s="31"/>
      <c r="I11" s="33"/>
      <c r="J11" s="33"/>
      <c r="K11" s="33"/>
      <c r="L11" s="33"/>
      <c r="M11" s="33"/>
    </row>
    <row r="12" spans="1:13" ht="16.5" thickBot="1" x14ac:dyDescent="0.3">
      <c r="A12" s="137" t="s">
        <v>39</v>
      </c>
      <c r="B12" s="147">
        <f>E47</f>
        <v>0</v>
      </c>
      <c r="C12" s="145"/>
      <c r="D12" s="34"/>
      <c r="E12" s="33"/>
      <c r="F12" s="33"/>
      <c r="G12" s="33"/>
      <c r="H12" s="33"/>
      <c r="I12" s="33"/>
      <c r="J12" s="33"/>
      <c r="K12" s="33"/>
      <c r="L12" s="33"/>
      <c r="M12" s="33"/>
    </row>
    <row r="13" spans="1:13" ht="16.5" thickBot="1" x14ac:dyDescent="0.3">
      <c r="A13" s="141"/>
      <c r="B13" s="142"/>
      <c r="C13" s="142"/>
      <c r="D13" s="36"/>
      <c r="E13" s="35"/>
      <c r="F13" s="35"/>
      <c r="G13" s="35"/>
      <c r="H13" s="35"/>
      <c r="I13" s="35"/>
    </row>
    <row r="14" spans="1:13" ht="16.5" thickBot="1" x14ac:dyDescent="0.25">
      <c r="A14" s="163" t="s">
        <v>24</v>
      </c>
      <c r="B14" s="164" t="s">
        <v>1</v>
      </c>
      <c r="C14" s="170" t="s">
        <v>4</v>
      </c>
      <c r="D14" s="163" t="s">
        <v>25</v>
      </c>
      <c r="E14" s="31"/>
      <c r="F14" s="31"/>
      <c r="G14" s="31"/>
      <c r="H14" s="31"/>
      <c r="I14" s="33"/>
      <c r="J14" s="33"/>
      <c r="K14" s="33"/>
      <c r="L14" s="33"/>
      <c r="M14" s="33"/>
    </row>
    <row r="15" spans="1:13" x14ac:dyDescent="0.25">
      <c r="A15" s="117"/>
      <c r="B15" s="171" t="s">
        <v>55</v>
      </c>
      <c r="C15" s="161"/>
      <c r="D15" s="161"/>
      <c r="E15" s="31"/>
      <c r="F15" s="31"/>
      <c r="G15" s="31"/>
      <c r="H15" s="31"/>
      <c r="I15" s="33"/>
      <c r="J15" s="33"/>
      <c r="K15" s="33"/>
      <c r="L15" s="33"/>
      <c r="M15" s="33"/>
    </row>
    <row r="16" spans="1:13" x14ac:dyDescent="0.25">
      <c r="A16" s="117" t="s">
        <v>53</v>
      </c>
      <c r="B16" s="172" t="s">
        <v>54</v>
      </c>
      <c r="C16" s="160">
        <f>'SITE ESTIMATE'!J20</f>
        <v>0</v>
      </c>
      <c r="D16" s="162" t="e">
        <f>C16/$B$7</f>
        <v>#DIV/0!</v>
      </c>
      <c r="E16" s="31"/>
      <c r="F16" s="31"/>
      <c r="G16" s="31"/>
      <c r="H16" s="31"/>
      <c r="I16" s="33"/>
      <c r="J16" s="33"/>
      <c r="K16" s="33"/>
      <c r="L16" s="33"/>
      <c r="M16" s="33"/>
    </row>
    <row r="17" spans="1:13" ht="16.5" thickBot="1" x14ac:dyDescent="0.3">
      <c r="A17" s="117" t="s">
        <v>77</v>
      </c>
      <c r="B17" s="172" t="s">
        <v>78</v>
      </c>
      <c r="C17" s="160">
        <f>'SITE ESTIMATE'!J66</f>
        <v>0</v>
      </c>
      <c r="D17" s="162" t="e">
        <f>C17/$B$7</f>
        <v>#DIV/0!</v>
      </c>
      <c r="E17" s="31"/>
      <c r="F17" s="31"/>
      <c r="G17" s="31"/>
      <c r="H17" s="31"/>
      <c r="I17" s="33"/>
      <c r="J17" s="33"/>
      <c r="K17" s="33"/>
      <c r="L17" s="33"/>
      <c r="M17" s="33"/>
    </row>
    <row r="18" spans="1:13" ht="16.5" thickBot="1" x14ac:dyDescent="0.25">
      <c r="A18" s="181" t="s">
        <v>26</v>
      </c>
      <c r="B18" s="181"/>
      <c r="C18" s="118">
        <f>SUM(C15:C17)</f>
        <v>0</v>
      </c>
      <c r="D18" s="119" t="e">
        <f>SUM(C18/$B$7)</f>
        <v>#DIV/0!</v>
      </c>
      <c r="E18" s="31"/>
      <c r="F18" s="31"/>
      <c r="G18" s="31"/>
      <c r="H18" s="31"/>
      <c r="I18" s="33"/>
      <c r="J18" s="33"/>
      <c r="K18" s="33"/>
      <c r="L18" s="33"/>
      <c r="M18" s="33"/>
    </row>
    <row r="19" spans="1:13" ht="16.5" thickBot="1" x14ac:dyDescent="0.25">
      <c r="A19" s="129"/>
      <c r="B19" s="130"/>
      <c r="C19" s="130"/>
      <c r="D19" s="131"/>
      <c r="E19" s="31"/>
      <c r="F19" s="31"/>
      <c r="G19" s="31"/>
      <c r="H19" s="31"/>
      <c r="I19" s="33"/>
      <c r="J19" s="33"/>
      <c r="K19" s="33"/>
      <c r="L19" s="33"/>
      <c r="M19" s="33"/>
    </row>
    <row r="20" spans="1:13" ht="16.5" thickBot="1" x14ac:dyDescent="0.25">
      <c r="A20" s="182" t="s">
        <v>26</v>
      </c>
      <c r="B20" s="183"/>
      <c r="C20" s="173">
        <f>C18</f>
        <v>0</v>
      </c>
      <c r="D20" s="153" t="e">
        <f>D18</f>
        <v>#DIV/0!</v>
      </c>
      <c r="E20" s="31"/>
      <c r="F20" s="31"/>
      <c r="G20" s="31"/>
      <c r="H20" s="31"/>
      <c r="I20" s="33"/>
      <c r="J20" s="33"/>
      <c r="K20" s="33"/>
      <c r="L20" s="33"/>
      <c r="M20" s="33"/>
    </row>
    <row r="21" spans="1:13" x14ac:dyDescent="0.2">
      <c r="A21" s="121" t="s">
        <v>21</v>
      </c>
      <c r="B21" s="122"/>
      <c r="C21" s="122">
        <f>C20</f>
        <v>0</v>
      </c>
      <c r="D21" s="123"/>
      <c r="E21" s="31"/>
      <c r="F21" s="31"/>
      <c r="G21" s="31"/>
      <c r="H21" s="31"/>
      <c r="I21" s="33"/>
      <c r="J21" s="33"/>
      <c r="K21" s="33"/>
      <c r="L21" s="33"/>
      <c r="M21" s="33"/>
    </row>
    <row r="22" spans="1:13" x14ac:dyDescent="0.2">
      <c r="A22" s="124" t="s">
        <v>27</v>
      </c>
      <c r="B22" s="125">
        <v>0.25</v>
      </c>
      <c r="C22" s="157">
        <f>B22*C20</f>
        <v>0</v>
      </c>
      <c r="D22" s="127"/>
      <c r="E22" s="31"/>
      <c r="F22" s="31"/>
      <c r="G22" s="31"/>
      <c r="H22" s="31"/>
      <c r="I22" s="33"/>
      <c r="J22" s="33"/>
      <c r="K22" s="33"/>
      <c r="L22" s="33"/>
      <c r="M22" s="33"/>
    </row>
    <row r="23" spans="1:13" x14ac:dyDescent="0.2">
      <c r="A23" s="124" t="s">
        <v>28</v>
      </c>
      <c r="B23" s="125">
        <v>0.03</v>
      </c>
      <c r="C23" s="126">
        <f>B23*C20</f>
        <v>0</v>
      </c>
      <c r="D23" s="127"/>
      <c r="E23" s="31"/>
      <c r="F23" s="31"/>
      <c r="G23" s="31"/>
      <c r="H23" s="31"/>
      <c r="I23" s="33"/>
      <c r="J23" s="33"/>
      <c r="K23" s="33"/>
      <c r="L23" s="33"/>
      <c r="M23" s="33"/>
    </row>
    <row r="24" spans="1:13" ht="16.5" thickBot="1" x14ac:dyDescent="0.25">
      <c r="A24" s="124" t="s">
        <v>29</v>
      </c>
      <c r="B24" s="125">
        <v>7.0000000000000007E-2</v>
      </c>
      <c r="C24" s="126">
        <f>B24*C20</f>
        <v>0</v>
      </c>
      <c r="D24" s="128"/>
      <c r="E24" s="31"/>
      <c r="F24" s="31"/>
      <c r="G24" s="31"/>
      <c r="H24" s="31"/>
      <c r="I24" s="33"/>
      <c r="J24" s="33"/>
      <c r="K24" s="33"/>
      <c r="L24" s="33"/>
      <c r="M24" s="33"/>
    </row>
    <row r="25" spans="1:13" ht="16.5" thickBot="1" x14ac:dyDescent="0.25">
      <c r="A25" s="184" t="s">
        <v>3</v>
      </c>
      <c r="B25" s="185"/>
      <c r="C25" s="153"/>
      <c r="D25" s="155">
        <f>SUM(C21:C24)</f>
        <v>0</v>
      </c>
      <c r="E25" s="35"/>
      <c r="F25" s="35"/>
      <c r="G25" s="35"/>
      <c r="H25" s="35"/>
      <c r="I25" s="35"/>
    </row>
    <row r="26" spans="1:13" ht="16.5" thickBot="1" x14ac:dyDescent="0.3">
      <c r="A26" s="156"/>
      <c r="B26" s="50"/>
      <c r="C26" s="51" t="s">
        <v>16</v>
      </c>
      <c r="D26" s="37"/>
    </row>
  </sheetData>
  <mergeCells count="3">
    <mergeCell ref="A18:B18"/>
    <mergeCell ref="A20:B20"/>
    <mergeCell ref="A25:B25"/>
  </mergeCells>
  <printOptions horizontalCentered="1" verticalCentered="1"/>
  <pageMargins left="1" right="1" top="1" bottom="1" header="0.5" footer="0.5"/>
  <pageSetup paperSize="9" scale="97" orientation="landscape" r:id="rId1"/>
  <headerFooter>
    <oddFooter xml:space="preserve">&amp;C&amp;P of &amp;N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  <pageSetUpPr fitToPage="1"/>
  </sheetPr>
  <dimension ref="A1:BK96"/>
  <sheetViews>
    <sheetView showGridLines="0" tabSelected="1" view="pageBreakPreview" zoomScale="90" zoomScaleNormal="90" zoomScaleSheetLayoutView="90" workbookViewId="0">
      <pane ySplit="6" topLeftCell="A7" activePane="bottomLeft" state="frozen"/>
      <selection pane="bottomLeft" activeCell="E3" sqref="E3:E4"/>
    </sheetView>
  </sheetViews>
  <sheetFormatPr defaultColWidth="9.6640625" defaultRowHeight="15.75" x14ac:dyDescent="0.2"/>
  <cols>
    <col min="1" max="1" width="5.6640625" style="20" customWidth="1"/>
    <col min="2" max="2" width="10.109375" style="15" customWidth="1"/>
    <col min="3" max="3" width="11.77734375" style="15" customWidth="1"/>
    <col min="4" max="4" width="6.88671875" style="15" customWidth="1"/>
    <col min="5" max="5" width="46.21875" style="16" bestFit="1" customWidth="1"/>
    <col min="6" max="6" width="8.44140625" style="17" customWidth="1"/>
    <col min="7" max="7" width="7.44140625" style="15" customWidth="1"/>
    <col min="8" max="8" width="9.33203125" style="18" customWidth="1"/>
    <col min="9" max="9" width="11.44140625" style="19" customWidth="1"/>
    <col min="10" max="10" width="11.6640625" style="10" customWidth="1"/>
    <col min="11" max="63" width="11.88671875" style="10" bestFit="1" customWidth="1"/>
    <col min="64" max="16384" width="9.6640625" style="3"/>
  </cols>
  <sheetData>
    <row r="1" spans="1:63" s="64" customFormat="1" ht="16.5" thickBot="1" x14ac:dyDescent="0.25">
      <c r="A1" s="72" t="s">
        <v>5</v>
      </c>
      <c r="B1" s="73"/>
      <c r="C1" s="74" t="s">
        <v>23</v>
      </c>
      <c r="D1" s="75"/>
      <c r="E1" s="76"/>
      <c r="F1" s="77"/>
      <c r="G1" s="77"/>
      <c r="H1" s="78"/>
      <c r="I1" s="77"/>
      <c r="J1" s="76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</row>
    <row r="2" spans="1:63" x14ac:dyDescent="0.2">
      <c r="A2" s="55" t="s">
        <v>6</v>
      </c>
      <c r="B2" s="56"/>
      <c r="C2" s="57" t="s">
        <v>23</v>
      </c>
      <c r="D2" s="6"/>
      <c r="E2" s="7"/>
      <c r="F2" s="39"/>
      <c r="G2" s="7"/>
      <c r="H2" s="7"/>
      <c r="I2" s="8"/>
      <c r="J2" s="7"/>
    </row>
    <row r="3" spans="1:63" x14ac:dyDescent="0.2">
      <c r="A3" s="58" t="s">
        <v>7</v>
      </c>
      <c r="B3" s="56"/>
      <c r="C3" s="59"/>
      <c r="D3" s="1"/>
      <c r="E3" s="9"/>
      <c r="F3" s="9"/>
      <c r="G3" s="10"/>
      <c r="H3" s="10"/>
      <c r="I3" s="11"/>
      <c r="J3" s="69"/>
    </row>
    <row r="4" spans="1:63" x14ac:dyDescent="0.2">
      <c r="A4" s="58" t="s">
        <v>8</v>
      </c>
      <c r="B4" s="56"/>
      <c r="C4" s="59"/>
      <c r="D4" s="1"/>
      <c r="E4" s="9"/>
      <c r="F4" s="9"/>
      <c r="G4" s="10"/>
      <c r="H4" s="10"/>
      <c r="I4" s="11"/>
      <c r="J4" s="69"/>
    </row>
    <row r="5" spans="1:63" ht="16.5" thickBot="1" x14ac:dyDescent="0.25">
      <c r="A5" s="60" t="s">
        <v>20</v>
      </c>
      <c r="B5" s="56"/>
      <c r="C5" s="61">
        <f>I$73</f>
        <v>0</v>
      </c>
      <c r="D5" s="5"/>
      <c r="E5" s="62"/>
      <c r="F5" s="10"/>
      <c r="G5" s="3"/>
      <c r="H5" s="11"/>
      <c r="I5" s="21"/>
      <c r="J5" s="21"/>
    </row>
    <row r="6" spans="1:63" s="65" customFormat="1" ht="38.25" customHeight="1" thickBot="1" x14ac:dyDescent="0.25">
      <c r="A6" s="79" t="s">
        <v>9</v>
      </c>
      <c r="B6" s="80" t="s">
        <v>11</v>
      </c>
      <c r="C6" s="80" t="s">
        <v>12</v>
      </c>
      <c r="D6" s="80" t="s">
        <v>13</v>
      </c>
      <c r="E6" s="80" t="s">
        <v>1</v>
      </c>
      <c r="F6" s="80" t="s">
        <v>14</v>
      </c>
      <c r="G6" s="80" t="s">
        <v>0</v>
      </c>
      <c r="H6" s="80" t="s">
        <v>2</v>
      </c>
      <c r="I6" s="81" t="s">
        <v>4</v>
      </c>
      <c r="J6" s="82" t="s">
        <v>10</v>
      </c>
      <c r="K6" s="67"/>
      <c r="L6" s="67"/>
      <c r="M6" s="67"/>
      <c r="N6" s="67"/>
      <c r="O6" s="67"/>
      <c r="P6" s="67"/>
      <c r="Q6" s="67"/>
      <c r="R6" s="67"/>
      <c r="S6" s="67"/>
      <c r="T6" s="67"/>
      <c r="U6" s="67"/>
      <c r="V6" s="67"/>
      <c r="W6" s="67"/>
      <c r="X6" s="67"/>
      <c r="Y6" s="67"/>
      <c r="Z6" s="67"/>
      <c r="AA6" s="67"/>
      <c r="AB6" s="67"/>
      <c r="AC6" s="67"/>
      <c r="AD6" s="67"/>
      <c r="AE6" s="67"/>
      <c r="AF6" s="67"/>
      <c r="AG6" s="67"/>
      <c r="AH6" s="67"/>
      <c r="AI6" s="67"/>
      <c r="AJ6" s="67"/>
      <c r="AK6" s="67"/>
      <c r="AL6" s="67"/>
      <c r="AM6" s="67"/>
      <c r="AN6" s="67"/>
      <c r="AO6" s="67"/>
      <c r="AP6" s="67"/>
      <c r="AQ6" s="67"/>
      <c r="AR6" s="67"/>
      <c r="AS6" s="67"/>
      <c r="AT6" s="67"/>
      <c r="AU6" s="67"/>
      <c r="AV6" s="67"/>
      <c r="AW6" s="67"/>
      <c r="AX6" s="67"/>
      <c r="AY6" s="67"/>
      <c r="AZ6" s="67"/>
      <c r="BA6" s="67"/>
      <c r="BB6" s="67"/>
      <c r="BC6" s="67"/>
      <c r="BD6" s="67"/>
      <c r="BE6" s="67"/>
      <c r="BF6" s="67"/>
      <c r="BG6" s="67"/>
      <c r="BH6" s="67"/>
      <c r="BI6" s="67"/>
      <c r="BJ6" s="67"/>
      <c r="BK6" s="67"/>
    </row>
    <row r="7" spans="1:63" s="65" customFormat="1" ht="16.5" thickBot="1" x14ac:dyDescent="0.25">
      <c r="A7" s="83"/>
      <c r="B7" s="84"/>
      <c r="C7" s="89"/>
      <c r="D7" s="89"/>
      <c r="E7" s="89"/>
      <c r="F7" s="89"/>
      <c r="G7" s="89"/>
      <c r="H7" s="89"/>
      <c r="I7" s="90"/>
      <c r="J7" s="85"/>
      <c r="K7" s="67"/>
      <c r="L7" s="67"/>
      <c r="M7" s="67"/>
      <c r="N7" s="67"/>
      <c r="O7" s="67"/>
      <c r="P7" s="67"/>
      <c r="Q7" s="67"/>
      <c r="R7" s="67"/>
      <c r="S7" s="67"/>
      <c r="T7" s="67"/>
      <c r="U7" s="67"/>
      <c r="V7" s="67"/>
      <c r="W7" s="67"/>
      <c r="X7" s="67"/>
      <c r="Y7" s="67"/>
      <c r="Z7" s="67"/>
      <c r="AA7" s="67"/>
      <c r="AB7" s="67"/>
      <c r="AC7" s="67"/>
      <c r="AD7" s="67"/>
      <c r="AE7" s="67"/>
      <c r="AF7" s="67"/>
      <c r="AG7" s="67"/>
      <c r="AH7" s="67"/>
      <c r="AI7" s="67"/>
      <c r="AJ7" s="67"/>
      <c r="AK7" s="67"/>
      <c r="AL7" s="67"/>
      <c r="AM7" s="67"/>
      <c r="AN7" s="67"/>
      <c r="AO7" s="67"/>
      <c r="AP7" s="67"/>
      <c r="AQ7" s="67"/>
      <c r="AR7" s="67"/>
      <c r="AS7" s="67"/>
      <c r="AT7" s="67"/>
      <c r="AU7" s="67"/>
      <c r="AV7" s="67"/>
      <c r="AW7" s="67"/>
      <c r="AX7" s="67"/>
      <c r="AY7" s="67"/>
      <c r="AZ7" s="67"/>
      <c r="BA7" s="67"/>
      <c r="BB7" s="67"/>
      <c r="BC7" s="67"/>
      <c r="BD7" s="67"/>
      <c r="BE7" s="67"/>
      <c r="BF7" s="67"/>
      <c r="BG7" s="67"/>
      <c r="BH7" s="67"/>
      <c r="BI7" s="67"/>
      <c r="BJ7" s="67"/>
      <c r="BK7" s="67"/>
    </row>
    <row r="8" spans="1:63" s="12" customFormat="1" ht="16.5" thickBot="1" x14ac:dyDescent="0.25">
      <c r="A8" s="186" t="s">
        <v>51</v>
      </c>
      <c r="B8" s="187"/>
      <c r="C8" s="187"/>
      <c r="D8" s="187"/>
      <c r="E8" s="187"/>
      <c r="F8" s="187"/>
      <c r="G8" s="187"/>
      <c r="H8" s="187"/>
      <c r="I8" s="187"/>
      <c r="J8" s="188"/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  <c r="X8" s="68"/>
      <c r="Y8" s="68"/>
      <c r="Z8" s="68"/>
      <c r="AA8" s="68"/>
      <c r="AB8" s="68"/>
      <c r="AC8" s="68"/>
      <c r="AD8" s="68"/>
      <c r="AE8" s="68"/>
      <c r="AF8" s="68"/>
      <c r="AG8" s="68"/>
      <c r="AH8" s="68"/>
      <c r="AI8" s="68"/>
      <c r="AJ8" s="68"/>
      <c r="AK8" s="68"/>
      <c r="AL8" s="68"/>
      <c r="AM8" s="68"/>
      <c r="AN8" s="68"/>
      <c r="AO8" s="68"/>
      <c r="AP8" s="68"/>
      <c r="AQ8" s="68"/>
      <c r="AR8" s="68"/>
      <c r="AS8" s="68"/>
      <c r="AT8" s="68"/>
      <c r="AU8" s="68"/>
      <c r="AV8" s="68"/>
      <c r="AW8" s="68"/>
      <c r="AX8" s="68"/>
      <c r="AY8" s="68"/>
      <c r="AZ8" s="68"/>
      <c r="BA8" s="68"/>
      <c r="BB8" s="68"/>
      <c r="BC8" s="68"/>
      <c r="BD8" s="68"/>
      <c r="BE8" s="68"/>
      <c r="BF8" s="68"/>
      <c r="BG8" s="68"/>
      <c r="BH8" s="68"/>
      <c r="BI8" s="68"/>
      <c r="BJ8" s="68"/>
      <c r="BK8" s="68"/>
    </row>
    <row r="9" spans="1:63" x14ac:dyDescent="0.2">
      <c r="A9" s="4">
        <f>IF(F9&lt;&gt;"",1+MAX($A$6:A8),"")</f>
        <v>1</v>
      </c>
      <c r="B9" s="13"/>
      <c r="C9" s="2"/>
      <c r="D9" s="2"/>
      <c r="E9" s="165" t="s">
        <v>41</v>
      </c>
      <c r="F9" s="166">
        <v>1</v>
      </c>
      <c r="G9" s="4" t="s">
        <v>22</v>
      </c>
      <c r="H9" s="112">
        <v>0</v>
      </c>
      <c r="I9" s="94">
        <f>H9*F9</f>
        <v>0</v>
      </c>
      <c r="J9" s="92"/>
      <c r="K9" s="40"/>
      <c r="L9" s="40"/>
      <c r="M9" s="40"/>
      <c r="N9" s="40"/>
      <c r="O9" s="40"/>
      <c r="P9" s="40"/>
      <c r="Q9" s="40"/>
      <c r="R9" s="40"/>
      <c r="S9" s="40"/>
      <c r="T9" s="40"/>
      <c r="U9" s="40"/>
      <c r="V9" s="40"/>
      <c r="W9" s="40"/>
      <c r="X9" s="40"/>
      <c r="Y9" s="40"/>
      <c r="Z9" s="40"/>
      <c r="AA9" s="40"/>
      <c r="AB9" s="40"/>
      <c r="AC9" s="40"/>
      <c r="AD9" s="40"/>
      <c r="AE9" s="40"/>
      <c r="AF9" s="40"/>
      <c r="AG9" s="40"/>
      <c r="AH9" s="40"/>
      <c r="AI9" s="40"/>
      <c r="AJ9" s="40"/>
      <c r="AK9" s="40"/>
      <c r="AL9" s="40"/>
      <c r="AM9" s="40"/>
      <c r="AN9" s="40"/>
      <c r="AO9" s="40"/>
      <c r="AP9" s="40"/>
      <c r="AQ9" s="40"/>
      <c r="AR9" s="40"/>
      <c r="AS9" s="40"/>
      <c r="AT9" s="40"/>
      <c r="AU9" s="40"/>
      <c r="AV9" s="40"/>
      <c r="AW9" s="40"/>
      <c r="AX9" s="40"/>
      <c r="AY9" s="40"/>
      <c r="AZ9" s="40"/>
      <c r="BA9" s="40"/>
      <c r="BB9" s="40"/>
      <c r="BC9" s="40"/>
      <c r="BD9" s="40"/>
      <c r="BE9" s="40"/>
      <c r="BF9" s="40"/>
      <c r="BG9" s="40"/>
      <c r="BH9" s="40"/>
      <c r="BI9" s="40"/>
      <c r="BJ9" s="40"/>
      <c r="BK9" s="40"/>
    </row>
    <row r="10" spans="1:63" x14ac:dyDescent="0.2">
      <c r="A10" s="4">
        <f>IF(F10&lt;&gt;"",1+MAX($A$6:A9),"")</f>
        <v>2</v>
      </c>
      <c r="B10" s="13"/>
      <c r="C10" s="2"/>
      <c r="D10" s="28"/>
      <c r="E10" s="165" t="s">
        <v>42</v>
      </c>
      <c r="F10" s="166">
        <v>1</v>
      </c>
      <c r="G10" s="4" t="s">
        <v>22</v>
      </c>
      <c r="H10" s="112">
        <v>0</v>
      </c>
      <c r="I10" s="94">
        <f>H10*F10</f>
        <v>0</v>
      </c>
      <c r="J10" s="92"/>
    </row>
    <row r="11" spans="1:63" x14ac:dyDescent="0.2">
      <c r="A11" s="4">
        <f>IF(F11&lt;&gt;"",1+MAX($A$6:A10),"")</f>
        <v>3</v>
      </c>
      <c r="B11" s="13"/>
      <c r="C11" s="2"/>
      <c r="D11" s="2"/>
      <c r="E11" s="167" t="s">
        <v>43</v>
      </c>
      <c r="F11" s="166">
        <v>1</v>
      </c>
      <c r="G11" s="4" t="s">
        <v>22</v>
      </c>
      <c r="H11" s="112">
        <v>0</v>
      </c>
      <c r="I11" s="94">
        <f t="shared" ref="I11:I18" si="0">H11*F11</f>
        <v>0</v>
      </c>
      <c r="J11" s="92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40"/>
      <c r="X11" s="40"/>
      <c r="Y11" s="40"/>
      <c r="Z11" s="40"/>
      <c r="AA11" s="40"/>
      <c r="AB11" s="40"/>
      <c r="AC11" s="40"/>
      <c r="AD11" s="40"/>
      <c r="AE11" s="40"/>
      <c r="AF11" s="40"/>
      <c r="AG11" s="40"/>
      <c r="AH11" s="40"/>
      <c r="AI11" s="40"/>
      <c r="AJ11" s="40"/>
      <c r="AK11" s="40"/>
      <c r="AL11" s="40"/>
      <c r="AM11" s="40"/>
      <c r="AN11" s="40"/>
      <c r="AO11" s="40"/>
      <c r="AP11" s="40"/>
      <c r="AQ11" s="40"/>
      <c r="AR11" s="40"/>
      <c r="AS11" s="40"/>
      <c r="AT11" s="40"/>
      <c r="AU11" s="40"/>
      <c r="AV11" s="40"/>
      <c r="AW11" s="40"/>
      <c r="AX11" s="40"/>
      <c r="AY11" s="40"/>
      <c r="AZ11" s="40"/>
      <c r="BA11" s="40"/>
      <c r="BB11" s="40"/>
      <c r="BC11" s="40"/>
      <c r="BD11" s="40"/>
      <c r="BE11" s="40"/>
      <c r="BF11" s="40"/>
      <c r="BG11" s="40"/>
      <c r="BH11" s="40"/>
      <c r="BI11" s="40"/>
      <c r="BJ11" s="40"/>
      <c r="BK11" s="40"/>
    </row>
    <row r="12" spans="1:63" x14ac:dyDescent="0.2">
      <c r="A12" s="4">
        <f>IF(F12&lt;&gt;"",1+MAX($A$6:A11),"")</f>
        <v>4</v>
      </c>
      <c r="B12" s="13"/>
      <c r="C12" s="2"/>
      <c r="D12" s="28"/>
      <c r="E12" s="167" t="s">
        <v>44</v>
      </c>
      <c r="F12" s="166">
        <v>1</v>
      </c>
      <c r="G12" s="4" t="s">
        <v>22</v>
      </c>
      <c r="H12" s="112">
        <v>0</v>
      </c>
      <c r="I12" s="94">
        <f t="shared" si="0"/>
        <v>0</v>
      </c>
      <c r="J12" s="92"/>
    </row>
    <row r="13" spans="1:63" x14ac:dyDescent="0.2">
      <c r="A13" s="4">
        <f>IF(F13&lt;&gt;"",1+MAX($A$6:A12),"")</f>
        <v>5</v>
      </c>
      <c r="B13" s="13"/>
      <c r="C13" s="2"/>
      <c r="D13" s="2"/>
      <c r="E13" s="167" t="s">
        <v>45</v>
      </c>
      <c r="F13" s="166">
        <v>1</v>
      </c>
      <c r="G13" s="4" t="s">
        <v>22</v>
      </c>
      <c r="H13" s="112">
        <v>0</v>
      </c>
      <c r="I13" s="94">
        <f t="shared" si="0"/>
        <v>0</v>
      </c>
      <c r="J13" s="92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0"/>
      <c r="AI13" s="40"/>
      <c r="AJ13" s="40"/>
      <c r="AK13" s="40"/>
      <c r="AL13" s="40"/>
      <c r="AM13" s="40"/>
      <c r="AN13" s="40"/>
      <c r="AO13" s="40"/>
      <c r="AP13" s="40"/>
      <c r="AQ13" s="40"/>
      <c r="AR13" s="40"/>
      <c r="AS13" s="40"/>
      <c r="AT13" s="40"/>
      <c r="AU13" s="40"/>
      <c r="AV13" s="40"/>
      <c r="AW13" s="40"/>
      <c r="AX13" s="40"/>
      <c r="AY13" s="40"/>
      <c r="AZ13" s="40"/>
      <c r="BA13" s="40"/>
      <c r="BB13" s="40"/>
      <c r="BC13" s="40"/>
      <c r="BD13" s="40"/>
      <c r="BE13" s="40"/>
      <c r="BF13" s="40"/>
      <c r="BG13" s="40"/>
      <c r="BH13" s="40"/>
      <c r="BI13" s="40"/>
      <c r="BJ13" s="40"/>
      <c r="BK13" s="40"/>
    </row>
    <row r="14" spans="1:63" x14ac:dyDescent="0.2">
      <c r="A14" s="4">
        <f>IF(F14&lt;&gt;"",1+MAX($A$6:A13),"")</f>
        <v>6</v>
      </c>
      <c r="B14" s="13"/>
      <c r="C14" s="2"/>
      <c r="D14" s="28"/>
      <c r="E14" s="167" t="s">
        <v>46</v>
      </c>
      <c r="F14" s="166">
        <v>1</v>
      </c>
      <c r="G14" s="4" t="s">
        <v>22</v>
      </c>
      <c r="H14" s="112">
        <v>0</v>
      </c>
      <c r="I14" s="94">
        <f t="shared" si="0"/>
        <v>0</v>
      </c>
      <c r="J14" s="92"/>
    </row>
    <row r="15" spans="1:63" x14ac:dyDescent="0.2">
      <c r="A15" s="4">
        <f>IF(F15&lt;&gt;"",1+MAX($A$6:A14),"")</f>
        <v>7</v>
      </c>
      <c r="B15" s="13"/>
      <c r="C15" s="2"/>
      <c r="D15" s="28"/>
      <c r="E15" s="167" t="s">
        <v>47</v>
      </c>
      <c r="F15" s="166">
        <v>1</v>
      </c>
      <c r="G15" s="4" t="s">
        <v>22</v>
      </c>
      <c r="H15" s="112">
        <v>0</v>
      </c>
      <c r="I15" s="94">
        <f t="shared" si="0"/>
        <v>0</v>
      </c>
      <c r="J15" s="92"/>
    </row>
    <row r="16" spans="1:63" x14ac:dyDescent="0.2">
      <c r="A16" s="4">
        <f>IF(F16&lt;&gt;"",1+MAX($A$6:A15),"")</f>
        <v>8</v>
      </c>
      <c r="B16" s="13"/>
      <c r="C16" s="2"/>
      <c r="D16" s="2"/>
      <c r="E16" s="167" t="s">
        <v>48</v>
      </c>
      <c r="F16" s="166">
        <v>1</v>
      </c>
      <c r="G16" s="4" t="s">
        <v>22</v>
      </c>
      <c r="H16" s="112">
        <v>0</v>
      </c>
      <c r="I16" s="94">
        <f t="shared" si="0"/>
        <v>0</v>
      </c>
      <c r="J16" s="92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  <c r="AI16" s="40"/>
      <c r="AJ16" s="40"/>
      <c r="AK16" s="40"/>
      <c r="AL16" s="40"/>
      <c r="AM16" s="40"/>
      <c r="AN16" s="40"/>
      <c r="AO16" s="40"/>
      <c r="AP16" s="40"/>
      <c r="AQ16" s="40"/>
      <c r="AR16" s="40"/>
      <c r="AS16" s="40"/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D16" s="40"/>
      <c r="BE16" s="40"/>
      <c r="BF16" s="40"/>
      <c r="BG16" s="40"/>
      <c r="BH16" s="40"/>
      <c r="BI16" s="40"/>
      <c r="BJ16" s="40"/>
      <c r="BK16" s="40"/>
    </row>
    <row r="17" spans="1:63" x14ac:dyDescent="0.2">
      <c r="A17" s="4">
        <f>IF(F17&lt;&gt;"",1+MAX($A$6:A16),"")</f>
        <v>9</v>
      </c>
      <c r="B17" s="13"/>
      <c r="C17" s="2"/>
      <c r="D17" s="28"/>
      <c r="E17" s="168" t="s">
        <v>49</v>
      </c>
      <c r="F17" s="166">
        <v>1</v>
      </c>
      <c r="G17" s="4" t="s">
        <v>22</v>
      </c>
      <c r="H17" s="112">
        <v>0</v>
      </c>
      <c r="I17" s="94">
        <f t="shared" si="0"/>
        <v>0</v>
      </c>
      <c r="J17" s="92"/>
    </row>
    <row r="18" spans="1:63" x14ac:dyDescent="0.2">
      <c r="A18" s="4">
        <f>IF(F18&lt;&gt;"",1+MAX($A$6:A17),"")</f>
        <v>10</v>
      </c>
      <c r="B18" s="13"/>
      <c r="C18" s="2"/>
      <c r="D18" s="28"/>
      <c r="E18" s="168" t="s">
        <v>50</v>
      </c>
      <c r="F18" s="169">
        <v>1</v>
      </c>
      <c r="G18" s="4" t="s">
        <v>22</v>
      </c>
      <c r="H18" s="112">
        <v>0</v>
      </c>
      <c r="I18" s="94">
        <f t="shared" si="0"/>
        <v>0</v>
      </c>
      <c r="J18" s="92"/>
    </row>
    <row r="19" spans="1:63" ht="16.5" thickBot="1" x14ac:dyDescent="0.25">
      <c r="A19" s="103" t="str">
        <f>IF(F19&lt;&gt;"",1+MAX($A$6:A18),"")</f>
        <v/>
      </c>
      <c r="B19" s="104"/>
      <c r="C19" s="105"/>
      <c r="D19" s="106"/>
      <c r="E19" s="107"/>
      <c r="F19" s="108"/>
      <c r="G19" s="104"/>
      <c r="H19" s="109"/>
      <c r="I19" s="110"/>
      <c r="J19" s="111"/>
    </row>
    <row r="20" spans="1:63" ht="16.5" thickBot="1" x14ac:dyDescent="0.25">
      <c r="A20" s="189" t="s">
        <v>52</v>
      </c>
      <c r="B20" s="190"/>
      <c r="C20" s="190"/>
      <c r="D20" s="190"/>
      <c r="E20" s="190"/>
      <c r="F20" s="190"/>
      <c r="G20" s="190"/>
      <c r="H20" s="190"/>
      <c r="I20" s="191"/>
      <c r="J20" s="38">
        <f>(SUM(I9:I19))</f>
        <v>0</v>
      </c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  <c r="AA20" s="53"/>
      <c r="AB20" s="53"/>
      <c r="AC20" s="53"/>
      <c r="AD20" s="53"/>
      <c r="AE20" s="53"/>
      <c r="AF20" s="53"/>
      <c r="AG20" s="53"/>
      <c r="AH20" s="53"/>
      <c r="AI20" s="53"/>
      <c r="AJ20" s="53"/>
      <c r="AK20" s="53"/>
      <c r="AL20" s="53"/>
      <c r="AM20" s="53"/>
      <c r="AN20" s="53"/>
      <c r="AO20" s="53"/>
      <c r="AP20" s="53"/>
      <c r="AQ20" s="53"/>
      <c r="AR20" s="53"/>
      <c r="AS20" s="53"/>
      <c r="AT20" s="53"/>
      <c r="AU20" s="53"/>
      <c r="AV20" s="53"/>
      <c r="AW20" s="53"/>
      <c r="AX20" s="53"/>
      <c r="AY20" s="53"/>
      <c r="AZ20" s="53"/>
      <c r="BA20" s="53"/>
      <c r="BB20" s="53"/>
      <c r="BC20" s="53"/>
      <c r="BD20" s="53"/>
      <c r="BE20" s="53"/>
      <c r="BF20" s="53"/>
      <c r="BG20" s="53"/>
      <c r="BH20" s="53"/>
      <c r="BI20" s="53"/>
      <c r="BJ20" s="53"/>
      <c r="BK20" s="53"/>
    </row>
    <row r="21" spans="1:63" ht="16.5" thickBot="1" x14ac:dyDescent="0.25">
      <c r="A21" s="96"/>
      <c r="B21" s="97"/>
      <c r="C21" s="97"/>
      <c r="D21" s="97"/>
      <c r="E21" s="98"/>
      <c r="F21" s="99"/>
      <c r="G21" s="96"/>
      <c r="H21" s="100"/>
      <c r="I21" s="101"/>
      <c r="J21" s="102"/>
    </row>
    <row r="22" spans="1:63" s="12" customFormat="1" ht="16.5" thickBot="1" x14ac:dyDescent="0.25">
      <c r="A22" s="186" t="s">
        <v>76</v>
      </c>
      <c r="B22" s="187"/>
      <c r="C22" s="187"/>
      <c r="D22" s="187"/>
      <c r="E22" s="187"/>
      <c r="F22" s="187"/>
      <c r="G22" s="187"/>
      <c r="H22" s="187"/>
      <c r="I22" s="187"/>
      <c r="J22" s="188"/>
      <c r="K22" s="68"/>
      <c r="L22" s="68"/>
      <c r="M22" s="68"/>
      <c r="N22" s="68"/>
      <c r="O22" s="68"/>
      <c r="P22" s="68"/>
      <c r="Q22" s="68"/>
      <c r="R22" s="68"/>
      <c r="S22" s="68"/>
      <c r="T22" s="68"/>
      <c r="U22" s="68"/>
      <c r="V22" s="68"/>
      <c r="W22" s="68"/>
      <c r="X22" s="68"/>
      <c r="Y22" s="68"/>
      <c r="Z22" s="68"/>
      <c r="AA22" s="68"/>
      <c r="AB22" s="68"/>
      <c r="AC22" s="68"/>
      <c r="AD22" s="68"/>
      <c r="AE22" s="68"/>
      <c r="AF22" s="68"/>
      <c r="AG22" s="68"/>
      <c r="AH22" s="68"/>
      <c r="AI22" s="68"/>
      <c r="AJ22" s="68"/>
      <c r="AK22" s="68"/>
      <c r="AL22" s="68"/>
      <c r="AM22" s="68"/>
      <c r="AN22" s="68"/>
      <c r="AO22" s="68"/>
      <c r="AP22" s="68"/>
      <c r="AQ22" s="68"/>
      <c r="AR22" s="68"/>
      <c r="AS22" s="68"/>
      <c r="AT22" s="68"/>
      <c r="AU22" s="68"/>
      <c r="AV22" s="68"/>
      <c r="AW22" s="68"/>
      <c r="AX22" s="68"/>
      <c r="AY22" s="68"/>
      <c r="AZ22" s="68"/>
      <c r="BA22" s="68"/>
      <c r="BB22" s="68"/>
      <c r="BC22" s="68"/>
      <c r="BD22" s="68"/>
      <c r="BE22" s="68"/>
      <c r="BF22" s="68"/>
      <c r="BG22" s="68"/>
      <c r="BH22" s="68"/>
      <c r="BI22" s="68"/>
      <c r="BJ22" s="68"/>
      <c r="BK22" s="68"/>
    </row>
    <row r="23" spans="1:63" x14ac:dyDescent="0.2">
      <c r="A23" s="4" t="str">
        <f>IF(F23&lt;&gt;"",1+MAX($A$6:A22),"")</f>
        <v/>
      </c>
      <c r="B23" s="91"/>
      <c r="C23" s="14"/>
      <c r="D23" s="14"/>
      <c r="E23" s="113" t="s">
        <v>61</v>
      </c>
      <c r="F23" s="86"/>
      <c r="G23" s="93"/>
      <c r="H23" s="114"/>
      <c r="I23" s="115"/>
      <c r="J23" s="92"/>
    </row>
    <row r="24" spans="1:63" x14ac:dyDescent="0.2">
      <c r="A24" s="4" t="str">
        <f>IF(F24&lt;&gt;"",1+MAX($A$6:A23),"")</f>
        <v/>
      </c>
      <c r="B24" s="13"/>
      <c r="C24" s="2"/>
      <c r="D24" s="2"/>
      <c r="E24" s="95" t="s">
        <v>60</v>
      </c>
      <c r="F24" s="87"/>
      <c r="G24" s="4"/>
      <c r="H24" s="112"/>
      <c r="I24" s="94"/>
      <c r="J24" s="92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40"/>
      <c r="AG24" s="40"/>
      <c r="AH24" s="40"/>
      <c r="AI24" s="40"/>
      <c r="AJ24" s="40"/>
      <c r="AK24" s="40"/>
      <c r="AL24" s="40"/>
      <c r="AM24" s="40"/>
      <c r="AN24" s="40"/>
      <c r="AO24" s="40"/>
      <c r="AP24" s="40"/>
      <c r="AQ24" s="40"/>
      <c r="AR24" s="40"/>
      <c r="AS24" s="40"/>
      <c r="AT24" s="40"/>
      <c r="AU24" s="40"/>
      <c r="AV24" s="40"/>
      <c r="AW24" s="40"/>
      <c r="AX24" s="40"/>
      <c r="AY24" s="40"/>
      <c r="AZ24" s="40"/>
      <c r="BA24" s="40"/>
      <c r="BB24" s="40"/>
      <c r="BC24" s="40"/>
      <c r="BD24" s="40"/>
      <c r="BE24" s="40"/>
      <c r="BF24" s="40"/>
      <c r="BG24" s="40"/>
      <c r="BH24" s="40"/>
      <c r="BI24" s="40"/>
      <c r="BJ24" s="40"/>
      <c r="BK24" s="40"/>
    </row>
    <row r="25" spans="1:63" x14ac:dyDescent="0.2">
      <c r="A25" s="4" t="str">
        <f>IF(F25&lt;&gt;"",1+MAX($A$6:A24),"")</f>
        <v/>
      </c>
      <c r="B25" s="52"/>
      <c r="C25" s="52"/>
      <c r="D25" s="174"/>
      <c r="E25" s="175" t="s">
        <v>56</v>
      </c>
      <c r="F25" s="176"/>
      <c r="G25" s="4"/>
      <c r="H25" s="112"/>
      <c r="I25" s="94"/>
      <c r="J25" s="92"/>
    </row>
    <row r="26" spans="1:63" ht="63" x14ac:dyDescent="0.2">
      <c r="A26" s="4">
        <f>IF(F26&lt;&gt;"",1+MAX($A$6:A25),"")</f>
        <v>11</v>
      </c>
      <c r="B26" s="52" t="s">
        <v>57</v>
      </c>
      <c r="C26" s="14"/>
      <c r="D26" s="177"/>
      <c r="E26" s="178" t="s">
        <v>58</v>
      </c>
      <c r="F26" s="179">
        <f>27466.2*1.118</f>
        <v>30707.211600000002</v>
      </c>
      <c r="G26" s="4" t="s">
        <v>18</v>
      </c>
      <c r="H26" s="112">
        <v>0</v>
      </c>
      <c r="I26" s="94">
        <f t="shared" ref="I26:I33" si="1">H26*F26</f>
        <v>0</v>
      </c>
      <c r="J26" s="92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  <c r="AI26" s="40"/>
      <c r="AJ26" s="40"/>
      <c r="AK26" s="40"/>
      <c r="AL26" s="40"/>
      <c r="AM26" s="40"/>
      <c r="AN26" s="40"/>
      <c r="AO26" s="40"/>
      <c r="AP26" s="40"/>
      <c r="AQ26" s="40"/>
      <c r="AR26" s="40"/>
      <c r="AS26" s="40"/>
      <c r="AT26" s="40"/>
      <c r="AU26" s="40"/>
      <c r="AV26" s="40"/>
      <c r="AW26" s="40"/>
      <c r="AX26" s="40"/>
      <c r="AY26" s="40"/>
      <c r="AZ26" s="40"/>
      <c r="BA26" s="40"/>
      <c r="BB26" s="40"/>
      <c r="BC26" s="40"/>
      <c r="BD26" s="40"/>
      <c r="BE26" s="40"/>
      <c r="BF26" s="40"/>
      <c r="BG26" s="40"/>
      <c r="BH26" s="40"/>
      <c r="BI26" s="40"/>
      <c r="BJ26" s="40"/>
      <c r="BK26" s="40"/>
    </row>
    <row r="27" spans="1:63" ht="47.25" x14ac:dyDescent="0.2">
      <c r="A27" s="4">
        <f>IF(F27&lt;&gt;"",1+MAX($A$6:A26),"")</f>
        <v>12</v>
      </c>
      <c r="B27" s="52" t="s">
        <v>57</v>
      </c>
      <c r="C27" s="14"/>
      <c r="D27" s="177"/>
      <c r="E27" s="178" t="s">
        <v>59</v>
      </c>
      <c r="F27" s="180">
        <f>(1283.4*6)+(518.5*3*2+1648.6*3*2)</f>
        <v>20703</v>
      </c>
      <c r="G27" s="4" t="s">
        <v>18</v>
      </c>
      <c r="H27" s="112">
        <v>0</v>
      </c>
      <c r="I27" s="94">
        <f t="shared" si="1"/>
        <v>0</v>
      </c>
      <c r="J27" s="92"/>
    </row>
    <row r="28" spans="1:63" x14ac:dyDescent="0.2">
      <c r="A28" s="4" t="str">
        <f>IF(F28&lt;&gt;"",1+MAX($A$6:A27),"")</f>
        <v/>
      </c>
      <c r="B28" s="52"/>
      <c r="C28" s="52"/>
      <c r="D28" s="174"/>
      <c r="E28" s="175" t="s">
        <v>62</v>
      </c>
      <c r="F28" s="176"/>
      <c r="G28" s="4"/>
      <c r="H28" s="112"/>
      <c r="I28" s="94"/>
      <c r="J28" s="92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  <c r="AI28" s="40"/>
      <c r="AJ28" s="40"/>
      <c r="AK28" s="40"/>
      <c r="AL28" s="40"/>
      <c r="AM28" s="40"/>
      <c r="AN28" s="40"/>
      <c r="AO28" s="40"/>
      <c r="AP28" s="40"/>
      <c r="AQ28" s="40"/>
      <c r="AR28" s="40"/>
      <c r="AS28" s="40"/>
      <c r="AT28" s="40"/>
      <c r="AU28" s="40"/>
      <c r="AV28" s="40"/>
      <c r="AW28" s="40"/>
      <c r="AX28" s="40"/>
      <c r="AY28" s="40"/>
      <c r="AZ28" s="40"/>
      <c r="BA28" s="40"/>
      <c r="BB28" s="40"/>
      <c r="BC28" s="40"/>
      <c r="BD28" s="40"/>
      <c r="BE28" s="40"/>
      <c r="BF28" s="40"/>
      <c r="BG28" s="40"/>
      <c r="BH28" s="40"/>
      <c r="BI28" s="40"/>
      <c r="BJ28" s="40"/>
      <c r="BK28" s="40"/>
    </row>
    <row r="29" spans="1:63" ht="18.75" x14ac:dyDescent="0.2">
      <c r="A29" s="4">
        <f>IF(F29&lt;&gt;"",1+MAX($A$6:A28),"")</f>
        <v>13</v>
      </c>
      <c r="B29" s="52" t="s">
        <v>57</v>
      </c>
      <c r="C29" s="14"/>
      <c r="D29" s="177"/>
      <c r="E29" s="178" t="s">
        <v>63</v>
      </c>
      <c r="F29" s="180">
        <f>1283.4</f>
        <v>1283.4000000000001</v>
      </c>
      <c r="G29" s="4" t="s">
        <v>19</v>
      </c>
      <c r="H29" s="112">
        <v>0</v>
      </c>
      <c r="I29" s="94">
        <f t="shared" si="1"/>
        <v>0</v>
      </c>
      <c r="J29" s="92"/>
    </row>
    <row r="30" spans="1:63" ht="18.75" x14ac:dyDescent="0.2">
      <c r="A30" s="4">
        <f>IF(F30&lt;&gt;"",1+MAX($A$6:A29),"")</f>
        <v>14</v>
      </c>
      <c r="B30" s="52" t="s">
        <v>57</v>
      </c>
      <c r="C30" s="14"/>
      <c r="D30" s="177"/>
      <c r="E30" s="178" t="s">
        <v>64</v>
      </c>
      <c r="F30" s="180">
        <f>1648.6</f>
        <v>1648.6</v>
      </c>
      <c r="G30" s="4" t="s">
        <v>19</v>
      </c>
      <c r="H30" s="112">
        <v>0</v>
      </c>
      <c r="I30" s="94">
        <f t="shared" si="1"/>
        <v>0</v>
      </c>
      <c r="J30" s="92"/>
    </row>
    <row r="31" spans="1:63" ht="18.75" x14ac:dyDescent="0.2">
      <c r="A31" s="4">
        <f>IF(F31&lt;&gt;"",1+MAX($A$6:A30),"")</f>
        <v>15</v>
      </c>
      <c r="B31" s="52" t="s">
        <v>57</v>
      </c>
      <c r="C31" s="14"/>
      <c r="D31" s="177"/>
      <c r="E31" s="178" t="s">
        <v>65</v>
      </c>
      <c r="F31" s="180">
        <f>518.5</f>
        <v>518.5</v>
      </c>
      <c r="G31" s="4" t="s">
        <v>19</v>
      </c>
      <c r="H31" s="112">
        <v>0</v>
      </c>
      <c r="I31" s="94">
        <f t="shared" si="1"/>
        <v>0</v>
      </c>
      <c r="J31" s="92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40"/>
      <c r="AH31" s="40"/>
      <c r="AI31" s="40"/>
      <c r="AJ31" s="40"/>
      <c r="AK31" s="40"/>
      <c r="AL31" s="40"/>
      <c r="AM31" s="40"/>
      <c r="AN31" s="40"/>
      <c r="AO31" s="40"/>
      <c r="AP31" s="40"/>
      <c r="AQ31" s="40"/>
      <c r="AR31" s="40"/>
      <c r="AS31" s="40"/>
      <c r="AT31" s="40"/>
      <c r="AU31" s="40"/>
      <c r="AV31" s="40"/>
      <c r="AW31" s="40"/>
      <c r="AX31" s="40"/>
      <c r="AY31" s="40"/>
      <c r="AZ31" s="40"/>
      <c r="BA31" s="40"/>
      <c r="BB31" s="40"/>
      <c r="BC31" s="40"/>
      <c r="BD31" s="40"/>
      <c r="BE31" s="40"/>
      <c r="BF31" s="40"/>
      <c r="BG31" s="40"/>
      <c r="BH31" s="40"/>
      <c r="BI31" s="40"/>
      <c r="BJ31" s="40"/>
      <c r="BK31" s="40"/>
    </row>
    <row r="32" spans="1:63" ht="18.75" x14ac:dyDescent="0.2">
      <c r="A32" s="4">
        <f>IF(F32&lt;&gt;"",1+MAX($A$6:A31),"")</f>
        <v>16</v>
      </c>
      <c r="B32" s="52" t="s">
        <v>57</v>
      </c>
      <c r="C32" s="14"/>
      <c r="D32" s="177"/>
      <c r="E32" s="178" t="s">
        <v>66</v>
      </c>
      <c r="F32" s="180">
        <f>21</f>
        <v>21</v>
      </c>
      <c r="G32" s="4" t="s">
        <v>17</v>
      </c>
      <c r="H32" s="112">
        <v>0</v>
      </c>
      <c r="I32" s="94">
        <f t="shared" si="1"/>
        <v>0</v>
      </c>
      <c r="J32" s="92"/>
    </row>
    <row r="33" spans="1:63" ht="18.75" x14ac:dyDescent="0.2">
      <c r="A33" s="4">
        <f>IF(F33&lt;&gt;"",1+MAX($A$6:A32),"")</f>
        <v>17</v>
      </c>
      <c r="B33" s="52" t="s">
        <v>57</v>
      </c>
      <c r="C33" s="14"/>
      <c r="D33" s="177"/>
      <c r="E33" s="178" t="s">
        <v>67</v>
      </c>
      <c r="F33" s="180">
        <f>108*6.58</f>
        <v>710.64</v>
      </c>
      <c r="G33" s="4" t="s">
        <v>19</v>
      </c>
      <c r="H33" s="112">
        <v>0</v>
      </c>
      <c r="I33" s="94">
        <f t="shared" si="1"/>
        <v>0</v>
      </c>
      <c r="J33" s="92"/>
    </row>
    <row r="34" spans="1:63" x14ac:dyDescent="0.2">
      <c r="A34" s="4" t="str">
        <f>IF(F34&lt;&gt;"",1+MAX($A$6:A33),"")</f>
        <v/>
      </c>
      <c r="B34" s="52"/>
      <c r="C34" s="52"/>
      <c r="D34" s="174"/>
      <c r="E34" s="175" t="s">
        <v>68</v>
      </c>
      <c r="F34" s="176"/>
      <c r="G34" s="4"/>
      <c r="H34" s="112"/>
      <c r="I34" s="94"/>
      <c r="J34" s="92"/>
    </row>
    <row r="35" spans="1:63" ht="18.75" x14ac:dyDescent="0.2">
      <c r="A35" s="4">
        <f>IF(F35&lt;&gt;"",1+MAX($A$6:A34),"")</f>
        <v>18</v>
      </c>
      <c r="B35" s="52" t="s">
        <v>57</v>
      </c>
      <c r="C35" s="14"/>
      <c r="D35" s="177"/>
      <c r="E35" s="178" t="s">
        <v>69</v>
      </c>
      <c r="F35" s="180">
        <f>856</f>
        <v>856</v>
      </c>
      <c r="G35" s="4" t="s">
        <v>19</v>
      </c>
      <c r="H35" s="112">
        <v>0</v>
      </c>
      <c r="I35" s="94">
        <f>H35*F35</f>
        <v>0</v>
      </c>
      <c r="J35" s="92"/>
    </row>
    <row r="36" spans="1:63" ht="31.5" x14ac:dyDescent="0.2">
      <c r="A36" s="4">
        <f>IF(F36&lt;&gt;"",1+MAX($A$6:A35),"")</f>
        <v>19</v>
      </c>
      <c r="B36" s="52" t="s">
        <v>57</v>
      </c>
      <c r="C36" s="14"/>
      <c r="D36" s="177"/>
      <c r="E36" s="178" t="s">
        <v>70</v>
      </c>
      <c r="F36" s="179">
        <f>33*42</f>
        <v>1386</v>
      </c>
      <c r="G36" s="4" t="s">
        <v>19</v>
      </c>
      <c r="H36" s="112">
        <v>0</v>
      </c>
      <c r="I36" s="94">
        <f t="shared" ref="I36:I44" si="2">H36*F36</f>
        <v>0</v>
      </c>
      <c r="J36" s="92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0"/>
      <c r="AP36" s="40"/>
      <c r="AQ36" s="40"/>
      <c r="AR36" s="40"/>
      <c r="AS36" s="40"/>
      <c r="AT36" s="40"/>
      <c r="AU36" s="40"/>
      <c r="AV36" s="40"/>
      <c r="AW36" s="40"/>
      <c r="AX36" s="40"/>
      <c r="AY36" s="40"/>
      <c r="AZ36" s="40"/>
      <c r="BA36" s="40"/>
      <c r="BB36" s="40"/>
      <c r="BC36" s="40"/>
      <c r="BD36" s="40"/>
      <c r="BE36" s="40"/>
      <c r="BF36" s="40"/>
      <c r="BG36" s="40"/>
      <c r="BH36" s="40"/>
      <c r="BI36" s="40"/>
      <c r="BJ36" s="40"/>
      <c r="BK36" s="40"/>
    </row>
    <row r="37" spans="1:63" x14ac:dyDescent="0.2">
      <c r="A37" s="4" t="str">
        <f>IF(F37&lt;&gt;"",1+MAX($A$6:A36),"")</f>
        <v/>
      </c>
      <c r="B37" s="13"/>
      <c r="C37" s="2"/>
      <c r="D37" s="28"/>
      <c r="E37" s="88"/>
      <c r="F37" s="87"/>
      <c r="G37" s="4"/>
      <c r="H37" s="112"/>
      <c r="I37" s="94"/>
      <c r="J37" s="92"/>
    </row>
    <row r="38" spans="1:63" x14ac:dyDescent="0.2">
      <c r="A38" s="4" t="str">
        <f>IF(F38&lt;&gt;"",1+MAX($A$6:A37),"")</f>
        <v/>
      </c>
      <c r="B38" s="13"/>
      <c r="C38" s="2"/>
      <c r="D38" s="2"/>
      <c r="E38" s="95" t="s">
        <v>71</v>
      </c>
      <c r="F38" s="87"/>
      <c r="G38" s="4"/>
      <c r="H38" s="112"/>
      <c r="I38" s="94"/>
      <c r="J38" s="92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40"/>
      <c r="AS38" s="40"/>
      <c r="AT38" s="40"/>
      <c r="AU38" s="40"/>
      <c r="AV38" s="40"/>
      <c r="AW38" s="40"/>
      <c r="AX38" s="40"/>
      <c r="AY38" s="40"/>
      <c r="AZ38" s="40"/>
      <c r="BA38" s="40"/>
      <c r="BB38" s="40"/>
      <c r="BC38" s="40"/>
      <c r="BD38" s="40"/>
      <c r="BE38" s="40"/>
      <c r="BF38" s="40"/>
      <c r="BG38" s="40"/>
      <c r="BH38" s="40"/>
      <c r="BI38" s="40"/>
      <c r="BJ38" s="40"/>
      <c r="BK38" s="40"/>
    </row>
    <row r="39" spans="1:63" x14ac:dyDescent="0.2">
      <c r="A39" s="4" t="str">
        <f>IF(F39&lt;&gt;"",1+MAX($A$6:A38),"")</f>
        <v/>
      </c>
      <c r="B39" s="52"/>
      <c r="C39" s="52"/>
      <c r="D39" s="174"/>
      <c r="E39" s="175" t="s">
        <v>56</v>
      </c>
      <c r="F39" s="176"/>
      <c r="G39" s="4"/>
      <c r="H39" s="112"/>
      <c r="I39" s="94"/>
      <c r="J39" s="92"/>
    </row>
    <row r="40" spans="1:63" ht="63" x14ac:dyDescent="0.2">
      <c r="A40" s="4">
        <f>IF(F40&lt;&gt;"",1+MAX($A$6:A39),"")</f>
        <v>20</v>
      </c>
      <c r="B40" s="52" t="s">
        <v>72</v>
      </c>
      <c r="C40" s="14"/>
      <c r="D40" s="177"/>
      <c r="E40" s="178" t="s">
        <v>58</v>
      </c>
      <c r="F40" s="179">
        <f>27466.2*1.118</f>
        <v>30707.211600000002</v>
      </c>
      <c r="G40" s="4" t="s">
        <v>18</v>
      </c>
      <c r="H40" s="112">
        <v>0</v>
      </c>
      <c r="I40" s="94">
        <f t="shared" si="2"/>
        <v>0</v>
      </c>
      <c r="J40" s="92"/>
    </row>
    <row r="41" spans="1:63" ht="47.25" x14ac:dyDescent="0.2">
      <c r="A41" s="4">
        <f>IF(F41&lt;&gt;"",1+MAX($A$6:A40),"")</f>
        <v>21</v>
      </c>
      <c r="B41" s="52" t="s">
        <v>72</v>
      </c>
      <c r="C41" s="14"/>
      <c r="D41" s="177"/>
      <c r="E41" s="178" t="s">
        <v>59</v>
      </c>
      <c r="F41" s="180">
        <f>(1283.4*6)+(519.7*3*2+1647.6*3*2)</f>
        <v>20704.2</v>
      </c>
      <c r="G41" s="4" t="s">
        <v>18</v>
      </c>
      <c r="H41" s="112">
        <v>0</v>
      </c>
      <c r="I41" s="94">
        <f t="shared" si="2"/>
        <v>0</v>
      </c>
      <c r="J41" s="92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40"/>
      <c r="AG41" s="40"/>
      <c r="AH41" s="40"/>
      <c r="AI41" s="40"/>
      <c r="AJ41" s="40"/>
      <c r="AK41" s="40"/>
      <c r="AL41" s="40"/>
      <c r="AM41" s="40"/>
      <c r="AN41" s="40"/>
      <c r="AO41" s="40"/>
      <c r="AP41" s="40"/>
      <c r="AQ41" s="40"/>
      <c r="AR41" s="40"/>
      <c r="AS41" s="40"/>
      <c r="AT41" s="40"/>
      <c r="AU41" s="40"/>
      <c r="AV41" s="40"/>
      <c r="AW41" s="40"/>
      <c r="AX41" s="40"/>
      <c r="AY41" s="40"/>
      <c r="AZ41" s="40"/>
      <c r="BA41" s="40"/>
      <c r="BB41" s="40"/>
      <c r="BC41" s="40"/>
      <c r="BD41" s="40"/>
      <c r="BE41" s="40"/>
      <c r="BF41" s="40"/>
      <c r="BG41" s="40"/>
      <c r="BH41" s="40"/>
      <c r="BI41" s="40"/>
      <c r="BJ41" s="40"/>
      <c r="BK41" s="40"/>
    </row>
    <row r="42" spans="1:63" x14ac:dyDescent="0.2">
      <c r="A42" s="4" t="str">
        <f>IF(F42&lt;&gt;"",1+MAX($A$6:A41),"")</f>
        <v/>
      </c>
      <c r="B42" s="52"/>
      <c r="C42" s="52"/>
      <c r="D42" s="174"/>
      <c r="E42" s="175" t="s">
        <v>62</v>
      </c>
      <c r="F42" s="176"/>
      <c r="G42" s="4"/>
      <c r="H42" s="112"/>
      <c r="I42" s="94"/>
      <c r="J42" s="92"/>
    </row>
    <row r="43" spans="1:63" ht="18.75" x14ac:dyDescent="0.2">
      <c r="A43" s="4">
        <f>IF(F43&lt;&gt;"",1+MAX($A$6:A42),"")</f>
        <v>22</v>
      </c>
      <c r="B43" s="52" t="s">
        <v>72</v>
      </c>
      <c r="C43" s="14"/>
      <c r="D43" s="177"/>
      <c r="E43" s="178" t="s">
        <v>63</v>
      </c>
      <c r="F43" s="180">
        <f>1283.4</f>
        <v>1283.4000000000001</v>
      </c>
      <c r="G43" s="4" t="s">
        <v>19</v>
      </c>
      <c r="H43" s="112">
        <v>0</v>
      </c>
      <c r="I43" s="94">
        <f t="shared" si="2"/>
        <v>0</v>
      </c>
      <c r="J43" s="92"/>
    </row>
    <row r="44" spans="1:63" ht="18.75" x14ac:dyDescent="0.2">
      <c r="A44" s="4">
        <f>IF(F44&lt;&gt;"",1+MAX($A$6:A43),"")</f>
        <v>23</v>
      </c>
      <c r="B44" s="52" t="s">
        <v>72</v>
      </c>
      <c r="C44" s="14"/>
      <c r="D44" s="177"/>
      <c r="E44" s="178" t="s">
        <v>64</v>
      </c>
      <c r="F44" s="180">
        <f>1647.8</f>
        <v>1647.8</v>
      </c>
      <c r="G44" s="4" t="s">
        <v>19</v>
      </c>
      <c r="H44" s="112">
        <v>0</v>
      </c>
      <c r="I44" s="94">
        <f t="shared" si="2"/>
        <v>0</v>
      </c>
      <c r="J44" s="92"/>
    </row>
    <row r="45" spans="1:63" ht="18.75" x14ac:dyDescent="0.2">
      <c r="A45" s="4">
        <f>IF(F45&lt;&gt;"",1+MAX($A$6:A44),"")</f>
        <v>24</v>
      </c>
      <c r="B45" s="52" t="s">
        <v>72</v>
      </c>
      <c r="C45" s="14"/>
      <c r="D45" s="177"/>
      <c r="E45" s="178" t="s">
        <v>65</v>
      </c>
      <c r="F45" s="180">
        <f>519.7</f>
        <v>519.70000000000005</v>
      </c>
      <c r="G45" s="4" t="s">
        <v>19</v>
      </c>
      <c r="H45" s="112">
        <v>0</v>
      </c>
      <c r="I45" s="94">
        <f>H45*F45</f>
        <v>0</v>
      </c>
      <c r="J45" s="92"/>
    </row>
    <row r="46" spans="1:63" ht="18.75" x14ac:dyDescent="0.2">
      <c r="A46" s="4">
        <f>IF(F46&lt;&gt;"",1+MAX($A$6:A45),"")</f>
        <v>25</v>
      </c>
      <c r="B46" s="52" t="s">
        <v>72</v>
      </c>
      <c r="C46" s="14"/>
      <c r="D46" s="177"/>
      <c r="E46" s="178" t="s">
        <v>66</v>
      </c>
      <c r="F46" s="180">
        <f>21</f>
        <v>21</v>
      </c>
      <c r="G46" s="4" t="s">
        <v>17</v>
      </c>
      <c r="H46" s="112">
        <v>0</v>
      </c>
      <c r="I46" s="94">
        <f t="shared" ref="I46:I54" si="3">H46*F46</f>
        <v>0</v>
      </c>
      <c r="J46" s="92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40"/>
      <c r="AH46" s="40"/>
      <c r="AI46" s="40"/>
      <c r="AJ46" s="40"/>
      <c r="AK46" s="40"/>
      <c r="AL46" s="40"/>
      <c r="AM46" s="40"/>
      <c r="AN46" s="40"/>
      <c r="AO46" s="40"/>
      <c r="AP46" s="40"/>
      <c r="AQ46" s="40"/>
      <c r="AR46" s="40"/>
      <c r="AS46" s="40"/>
      <c r="AT46" s="40"/>
      <c r="AU46" s="40"/>
      <c r="AV46" s="40"/>
      <c r="AW46" s="40"/>
      <c r="AX46" s="40"/>
      <c r="AY46" s="40"/>
      <c r="AZ46" s="40"/>
      <c r="BA46" s="40"/>
      <c r="BB46" s="40"/>
      <c r="BC46" s="40"/>
      <c r="BD46" s="40"/>
      <c r="BE46" s="40"/>
      <c r="BF46" s="40"/>
      <c r="BG46" s="40"/>
      <c r="BH46" s="40"/>
      <c r="BI46" s="40"/>
      <c r="BJ46" s="40"/>
      <c r="BK46" s="40"/>
    </row>
    <row r="47" spans="1:63" ht="18.75" x14ac:dyDescent="0.2">
      <c r="A47" s="4">
        <f>IF(F47&lt;&gt;"",1+MAX($A$6:A46),"")</f>
        <v>26</v>
      </c>
      <c r="B47" s="52" t="s">
        <v>72</v>
      </c>
      <c r="C47" s="14"/>
      <c r="D47" s="177"/>
      <c r="E47" s="178" t="s">
        <v>67</v>
      </c>
      <c r="F47" s="180">
        <f>70*6.58</f>
        <v>460.6</v>
      </c>
      <c r="G47" s="4" t="s">
        <v>19</v>
      </c>
      <c r="H47" s="112">
        <v>0</v>
      </c>
      <c r="I47" s="94">
        <f t="shared" si="3"/>
        <v>0</v>
      </c>
      <c r="J47" s="92"/>
    </row>
    <row r="48" spans="1:63" x14ac:dyDescent="0.2">
      <c r="A48" s="4" t="str">
        <f>IF(F48&lt;&gt;"",1+MAX($A$6:A47),"")</f>
        <v/>
      </c>
      <c r="B48" s="52"/>
      <c r="C48" s="52"/>
      <c r="D48" s="174"/>
      <c r="E48" s="175" t="s">
        <v>68</v>
      </c>
      <c r="F48" s="176"/>
      <c r="G48" s="4"/>
      <c r="H48" s="112"/>
      <c r="I48" s="94"/>
      <c r="J48" s="92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40"/>
      <c r="AH48" s="40"/>
      <c r="AI48" s="40"/>
      <c r="AJ48" s="40"/>
      <c r="AK48" s="40"/>
      <c r="AL48" s="40"/>
      <c r="AM48" s="40"/>
      <c r="AN48" s="40"/>
      <c r="AO48" s="40"/>
      <c r="AP48" s="40"/>
      <c r="AQ48" s="40"/>
      <c r="AR48" s="40"/>
      <c r="AS48" s="40"/>
      <c r="AT48" s="40"/>
      <c r="AU48" s="40"/>
      <c r="AV48" s="40"/>
      <c r="AW48" s="40"/>
      <c r="AX48" s="40"/>
      <c r="AY48" s="40"/>
      <c r="AZ48" s="40"/>
      <c r="BA48" s="40"/>
      <c r="BB48" s="40"/>
      <c r="BC48" s="40"/>
      <c r="BD48" s="40"/>
      <c r="BE48" s="40"/>
      <c r="BF48" s="40"/>
      <c r="BG48" s="40"/>
      <c r="BH48" s="40"/>
      <c r="BI48" s="40"/>
      <c r="BJ48" s="40"/>
      <c r="BK48" s="40"/>
    </row>
    <row r="49" spans="1:63" ht="18.75" x14ac:dyDescent="0.2">
      <c r="A49" s="4">
        <f>IF(F49&lt;&gt;"",1+MAX($A$6:A48),"")</f>
        <v>27</v>
      </c>
      <c r="B49" s="52" t="s">
        <v>72</v>
      </c>
      <c r="C49" s="14"/>
      <c r="D49" s="177"/>
      <c r="E49" s="178" t="s">
        <v>69</v>
      </c>
      <c r="F49" s="180">
        <f>856</f>
        <v>856</v>
      </c>
      <c r="G49" s="4" t="s">
        <v>19</v>
      </c>
      <c r="H49" s="112">
        <v>0</v>
      </c>
      <c r="I49" s="94">
        <f t="shared" si="3"/>
        <v>0</v>
      </c>
      <c r="J49" s="92"/>
    </row>
    <row r="50" spans="1:63" ht="31.5" x14ac:dyDescent="0.2">
      <c r="A50" s="4">
        <f>IF(F50&lt;&gt;"",1+MAX($A$6:A49),"")</f>
        <v>28</v>
      </c>
      <c r="B50" s="52" t="s">
        <v>72</v>
      </c>
      <c r="C50" s="14"/>
      <c r="D50" s="177"/>
      <c r="E50" s="178" t="s">
        <v>70</v>
      </c>
      <c r="F50" s="179">
        <f>33*42</f>
        <v>1386</v>
      </c>
      <c r="G50" s="4" t="s">
        <v>19</v>
      </c>
      <c r="H50" s="112">
        <v>0</v>
      </c>
      <c r="I50" s="94">
        <f t="shared" si="3"/>
        <v>0</v>
      </c>
      <c r="J50" s="92"/>
    </row>
    <row r="51" spans="1:63" x14ac:dyDescent="0.2">
      <c r="A51" s="4" t="str">
        <f>IF(F51&lt;&gt;"",1+MAX($A$6:A50),"")</f>
        <v/>
      </c>
      <c r="B51" s="13"/>
      <c r="C51" s="2"/>
      <c r="D51" s="2"/>
      <c r="E51" s="95"/>
      <c r="F51" s="87"/>
      <c r="G51" s="4"/>
      <c r="H51" s="112"/>
      <c r="I51" s="94"/>
      <c r="J51" s="92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40"/>
      <c r="AH51" s="40"/>
      <c r="AI51" s="40"/>
      <c r="AJ51" s="40"/>
      <c r="AK51" s="40"/>
      <c r="AL51" s="40"/>
      <c r="AM51" s="40"/>
      <c r="AN51" s="40"/>
      <c r="AO51" s="40"/>
      <c r="AP51" s="40"/>
      <c r="AQ51" s="40"/>
      <c r="AR51" s="40"/>
      <c r="AS51" s="40"/>
      <c r="AT51" s="40"/>
      <c r="AU51" s="40"/>
      <c r="AV51" s="40"/>
      <c r="AW51" s="40"/>
      <c r="AX51" s="40"/>
      <c r="AY51" s="40"/>
      <c r="AZ51" s="40"/>
      <c r="BA51" s="40"/>
      <c r="BB51" s="40"/>
      <c r="BC51" s="40"/>
      <c r="BD51" s="40"/>
      <c r="BE51" s="40"/>
      <c r="BF51" s="40"/>
      <c r="BG51" s="40"/>
      <c r="BH51" s="40"/>
      <c r="BI51" s="40"/>
      <c r="BJ51" s="40"/>
      <c r="BK51" s="40"/>
    </row>
    <row r="52" spans="1:63" x14ac:dyDescent="0.2">
      <c r="A52" s="4" t="str">
        <f>IF(F52&lt;&gt;"",1+MAX($A$6:A51),"")</f>
        <v/>
      </c>
      <c r="B52" s="13"/>
      <c r="C52" s="2"/>
      <c r="D52" s="28"/>
      <c r="E52" s="95" t="s">
        <v>73</v>
      </c>
      <c r="F52" s="87"/>
      <c r="G52" s="4"/>
      <c r="H52" s="112"/>
      <c r="I52" s="94"/>
      <c r="J52" s="92"/>
    </row>
    <row r="53" spans="1:63" x14ac:dyDescent="0.2">
      <c r="A53" s="4" t="str">
        <f>IF(F53&lt;&gt;"",1+MAX($A$6:A52),"")</f>
        <v/>
      </c>
      <c r="B53" s="52"/>
      <c r="C53" s="52"/>
      <c r="D53" s="174"/>
      <c r="E53" s="175" t="s">
        <v>56</v>
      </c>
      <c r="F53" s="176"/>
      <c r="G53" s="4"/>
      <c r="H53" s="112"/>
      <c r="I53" s="94"/>
      <c r="J53" s="92"/>
    </row>
    <row r="54" spans="1:63" ht="63" x14ac:dyDescent="0.2">
      <c r="A54" s="4">
        <f>IF(F54&lt;&gt;"",1+MAX($A$6:A53),"")</f>
        <v>29</v>
      </c>
      <c r="B54" s="52" t="s">
        <v>74</v>
      </c>
      <c r="C54" s="14"/>
      <c r="D54" s="177"/>
      <c r="E54" s="178" t="s">
        <v>58</v>
      </c>
      <c r="F54" s="179">
        <f>21761.5*1.118</f>
        <v>24329.357000000004</v>
      </c>
      <c r="G54" s="4" t="s">
        <v>18</v>
      </c>
      <c r="H54" s="112">
        <v>0</v>
      </c>
      <c r="I54" s="94">
        <f t="shared" si="3"/>
        <v>0</v>
      </c>
      <c r="J54" s="92"/>
    </row>
    <row r="55" spans="1:63" ht="47.25" x14ac:dyDescent="0.2">
      <c r="A55" s="4">
        <f>IF(F55&lt;&gt;"",1+MAX($A$6:A54),"")</f>
        <v>30</v>
      </c>
      <c r="B55" s="52" t="s">
        <v>74</v>
      </c>
      <c r="C55" s="14"/>
      <c r="D55" s="177"/>
      <c r="E55" s="178" t="s">
        <v>59</v>
      </c>
      <c r="F55" s="180">
        <f>(987*6)+(336.8*3*2+1393.7*3*2)</f>
        <v>16305</v>
      </c>
      <c r="G55" s="4" t="s">
        <v>18</v>
      </c>
      <c r="H55" s="112">
        <v>0</v>
      </c>
      <c r="I55" s="94">
        <f>H55*F55</f>
        <v>0</v>
      </c>
      <c r="J55" s="92"/>
    </row>
    <row r="56" spans="1:63" x14ac:dyDescent="0.2">
      <c r="A56" s="4" t="str">
        <f>IF(F56&lt;&gt;"",1+MAX($A$6:A55),"")</f>
        <v/>
      </c>
      <c r="B56" s="52"/>
      <c r="C56" s="52"/>
      <c r="D56" s="174"/>
      <c r="E56" s="175" t="s">
        <v>62</v>
      </c>
      <c r="F56" s="176"/>
      <c r="G56" s="4"/>
      <c r="H56" s="112"/>
      <c r="I56" s="94"/>
      <c r="J56" s="92"/>
      <c r="K56" s="4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0"/>
      <c r="AG56" s="40"/>
      <c r="AH56" s="40"/>
      <c r="AI56" s="40"/>
      <c r="AJ56" s="40"/>
      <c r="AK56" s="40"/>
      <c r="AL56" s="40"/>
      <c r="AM56" s="40"/>
      <c r="AN56" s="40"/>
      <c r="AO56" s="40"/>
      <c r="AP56" s="40"/>
      <c r="AQ56" s="40"/>
      <c r="AR56" s="40"/>
      <c r="AS56" s="40"/>
      <c r="AT56" s="40"/>
      <c r="AU56" s="40"/>
      <c r="AV56" s="40"/>
      <c r="AW56" s="40"/>
      <c r="AX56" s="40"/>
      <c r="AY56" s="40"/>
      <c r="AZ56" s="40"/>
      <c r="BA56" s="40"/>
      <c r="BB56" s="40"/>
      <c r="BC56" s="40"/>
      <c r="BD56" s="40"/>
      <c r="BE56" s="40"/>
      <c r="BF56" s="40"/>
      <c r="BG56" s="40"/>
      <c r="BH56" s="40"/>
      <c r="BI56" s="40"/>
      <c r="BJ56" s="40"/>
      <c r="BK56" s="40"/>
    </row>
    <row r="57" spans="1:63" ht="18.75" x14ac:dyDescent="0.2">
      <c r="A57" s="4">
        <f>IF(F57&lt;&gt;"",1+MAX($A$6:A56),"")</f>
        <v>31</v>
      </c>
      <c r="B57" s="52" t="s">
        <v>74</v>
      </c>
      <c r="C57" s="14"/>
      <c r="D57" s="177"/>
      <c r="E57" s="178" t="s">
        <v>63</v>
      </c>
      <c r="F57" s="180">
        <f>987</f>
        <v>987</v>
      </c>
      <c r="G57" s="4" t="s">
        <v>19</v>
      </c>
      <c r="H57" s="112">
        <v>0</v>
      </c>
      <c r="I57" s="94">
        <f t="shared" ref="I57:I64" si="4">H57*F57</f>
        <v>0</v>
      </c>
      <c r="J57" s="92"/>
    </row>
    <row r="58" spans="1:63" ht="18.75" x14ac:dyDescent="0.2">
      <c r="A58" s="4">
        <f>IF(F58&lt;&gt;"",1+MAX($A$6:A57),"")</f>
        <v>32</v>
      </c>
      <c r="B58" s="52" t="s">
        <v>74</v>
      </c>
      <c r="C58" s="14"/>
      <c r="D58" s="177"/>
      <c r="E58" s="178" t="s">
        <v>64</v>
      </c>
      <c r="F58" s="180">
        <f>1393.7</f>
        <v>1393.7</v>
      </c>
      <c r="G58" s="4" t="s">
        <v>19</v>
      </c>
      <c r="H58" s="112">
        <v>0</v>
      </c>
      <c r="I58" s="94">
        <f t="shared" si="4"/>
        <v>0</v>
      </c>
      <c r="J58" s="92"/>
      <c r="K58" s="40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40"/>
      <c r="AH58" s="40"/>
      <c r="AI58" s="40"/>
      <c r="AJ58" s="40"/>
      <c r="AK58" s="40"/>
      <c r="AL58" s="40"/>
      <c r="AM58" s="40"/>
      <c r="AN58" s="40"/>
      <c r="AO58" s="40"/>
      <c r="AP58" s="40"/>
      <c r="AQ58" s="40"/>
      <c r="AR58" s="40"/>
      <c r="AS58" s="40"/>
      <c r="AT58" s="40"/>
      <c r="AU58" s="40"/>
      <c r="AV58" s="40"/>
      <c r="AW58" s="40"/>
      <c r="AX58" s="40"/>
      <c r="AY58" s="40"/>
      <c r="AZ58" s="40"/>
      <c r="BA58" s="40"/>
      <c r="BB58" s="40"/>
      <c r="BC58" s="40"/>
      <c r="BD58" s="40"/>
      <c r="BE58" s="40"/>
      <c r="BF58" s="40"/>
      <c r="BG58" s="40"/>
      <c r="BH58" s="40"/>
      <c r="BI58" s="40"/>
      <c r="BJ58" s="40"/>
      <c r="BK58" s="40"/>
    </row>
    <row r="59" spans="1:63" ht="18.75" x14ac:dyDescent="0.2">
      <c r="A59" s="4">
        <f>IF(F59&lt;&gt;"",1+MAX($A$6:A58),"")</f>
        <v>33</v>
      </c>
      <c r="B59" s="52" t="s">
        <v>74</v>
      </c>
      <c r="C59" s="14"/>
      <c r="D59" s="177"/>
      <c r="E59" s="178" t="s">
        <v>65</v>
      </c>
      <c r="F59" s="180">
        <f>336.8</f>
        <v>336.8</v>
      </c>
      <c r="G59" s="4" t="s">
        <v>19</v>
      </c>
      <c r="H59" s="112">
        <v>0</v>
      </c>
      <c r="I59" s="94">
        <f t="shared" si="4"/>
        <v>0</v>
      </c>
      <c r="J59" s="92"/>
    </row>
    <row r="60" spans="1:63" ht="18.75" x14ac:dyDescent="0.2">
      <c r="A60" s="4">
        <f>IF(F60&lt;&gt;"",1+MAX($A$6:A59),"")</f>
        <v>34</v>
      </c>
      <c r="B60" s="52" t="s">
        <v>74</v>
      </c>
      <c r="C60" s="14"/>
      <c r="D60" s="177"/>
      <c r="E60" s="178" t="s">
        <v>66</v>
      </c>
      <c r="F60" s="180">
        <f>15</f>
        <v>15</v>
      </c>
      <c r="G60" s="4" t="s">
        <v>17</v>
      </c>
      <c r="H60" s="112">
        <v>0</v>
      </c>
      <c r="I60" s="94">
        <f t="shared" si="4"/>
        <v>0</v>
      </c>
      <c r="J60" s="92"/>
    </row>
    <row r="61" spans="1:63" ht="18.75" x14ac:dyDescent="0.2">
      <c r="A61" s="4">
        <f>IF(F61&lt;&gt;"",1+MAX($A$6:A60),"")</f>
        <v>35</v>
      </c>
      <c r="B61" s="52" t="s">
        <v>74</v>
      </c>
      <c r="C61" s="14"/>
      <c r="D61" s="177"/>
      <c r="E61" s="178" t="s">
        <v>67</v>
      </c>
      <c r="F61" s="180">
        <f>96*6.58</f>
        <v>631.68000000000006</v>
      </c>
      <c r="G61" s="4" t="s">
        <v>19</v>
      </c>
      <c r="H61" s="112">
        <v>0</v>
      </c>
      <c r="I61" s="94">
        <f t="shared" si="4"/>
        <v>0</v>
      </c>
      <c r="J61" s="92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40"/>
      <c r="AH61" s="40"/>
      <c r="AI61" s="40"/>
      <c r="AJ61" s="40"/>
      <c r="AK61" s="40"/>
      <c r="AL61" s="40"/>
      <c r="AM61" s="40"/>
      <c r="AN61" s="40"/>
      <c r="AO61" s="40"/>
      <c r="AP61" s="40"/>
      <c r="AQ61" s="40"/>
      <c r="AR61" s="40"/>
      <c r="AS61" s="40"/>
      <c r="AT61" s="40"/>
      <c r="AU61" s="40"/>
      <c r="AV61" s="40"/>
      <c r="AW61" s="40"/>
      <c r="AX61" s="40"/>
      <c r="AY61" s="40"/>
      <c r="AZ61" s="40"/>
      <c r="BA61" s="40"/>
      <c r="BB61" s="40"/>
      <c r="BC61" s="40"/>
      <c r="BD61" s="40"/>
      <c r="BE61" s="40"/>
      <c r="BF61" s="40"/>
      <c r="BG61" s="40"/>
      <c r="BH61" s="40"/>
      <c r="BI61" s="40"/>
      <c r="BJ61" s="40"/>
      <c r="BK61" s="40"/>
    </row>
    <row r="62" spans="1:63" x14ac:dyDescent="0.2">
      <c r="A62" s="4" t="str">
        <f>IF(F62&lt;&gt;"",1+MAX($A$6:A61),"")</f>
        <v/>
      </c>
      <c r="B62" s="52"/>
      <c r="C62" s="52"/>
      <c r="D62" s="174"/>
      <c r="E62" s="175" t="s">
        <v>68</v>
      </c>
      <c r="F62" s="176"/>
      <c r="G62" s="4"/>
      <c r="H62" s="112"/>
      <c r="I62" s="94"/>
      <c r="J62" s="92"/>
    </row>
    <row r="63" spans="1:63" ht="18.75" x14ac:dyDescent="0.2">
      <c r="A63" s="4">
        <f>IF(F63&lt;&gt;"",1+MAX($A$6:A62),"")</f>
        <v>36</v>
      </c>
      <c r="B63" s="52" t="s">
        <v>74</v>
      </c>
      <c r="C63" s="14"/>
      <c r="D63" s="177"/>
      <c r="E63" s="178" t="s">
        <v>69</v>
      </c>
      <c r="F63" s="180">
        <f>720.7</f>
        <v>720.7</v>
      </c>
      <c r="G63" s="4" t="s">
        <v>19</v>
      </c>
      <c r="H63" s="112">
        <v>0</v>
      </c>
      <c r="I63" s="94">
        <f t="shared" si="4"/>
        <v>0</v>
      </c>
      <c r="J63" s="92"/>
    </row>
    <row r="64" spans="1:63" ht="31.5" x14ac:dyDescent="0.2">
      <c r="A64" s="4">
        <f>IF(F64&lt;&gt;"",1+MAX($A$6:A63),"")</f>
        <v>37</v>
      </c>
      <c r="B64" s="52" t="s">
        <v>74</v>
      </c>
      <c r="C64" s="14"/>
      <c r="D64" s="177"/>
      <c r="E64" s="178" t="s">
        <v>70</v>
      </c>
      <c r="F64" s="179">
        <f>25*42</f>
        <v>1050</v>
      </c>
      <c r="G64" s="4" t="s">
        <v>19</v>
      </c>
      <c r="H64" s="112">
        <v>0</v>
      </c>
      <c r="I64" s="94">
        <f t="shared" si="4"/>
        <v>0</v>
      </c>
      <c r="J64" s="92"/>
    </row>
    <row r="65" spans="1:63" ht="16.5" thickBot="1" x14ac:dyDescent="0.25">
      <c r="A65" s="103" t="str">
        <f>IF(F65&lt;&gt;"",1+MAX($A$6:A64),"")</f>
        <v/>
      </c>
      <c r="B65" s="104"/>
      <c r="C65" s="105"/>
      <c r="D65" s="106"/>
      <c r="E65" s="107"/>
      <c r="F65" s="108"/>
      <c r="G65" s="104"/>
      <c r="H65" s="109"/>
      <c r="I65" s="110"/>
      <c r="J65" s="111"/>
    </row>
    <row r="66" spans="1:63" ht="16.5" thickBot="1" x14ac:dyDescent="0.25">
      <c r="A66" s="189" t="s">
        <v>75</v>
      </c>
      <c r="B66" s="190"/>
      <c r="C66" s="190"/>
      <c r="D66" s="190"/>
      <c r="E66" s="190"/>
      <c r="F66" s="190"/>
      <c r="G66" s="190"/>
      <c r="H66" s="190"/>
      <c r="I66" s="191"/>
      <c r="J66" s="38">
        <f>(SUM(I23:I65))</f>
        <v>0</v>
      </c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  <c r="AA66" s="53"/>
      <c r="AB66" s="53"/>
      <c r="AC66" s="53"/>
      <c r="AD66" s="53"/>
      <c r="AE66" s="53"/>
      <c r="AF66" s="53"/>
      <c r="AG66" s="53"/>
      <c r="AH66" s="53"/>
      <c r="AI66" s="53"/>
      <c r="AJ66" s="53"/>
      <c r="AK66" s="53"/>
      <c r="AL66" s="53"/>
      <c r="AM66" s="53"/>
      <c r="AN66" s="53"/>
      <c r="AO66" s="53"/>
      <c r="AP66" s="53"/>
      <c r="AQ66" s="53"/>
      <c r="AR66" s="53"/>
      <c r="AS66" s="53"/>
      <c r="AT66" s="53"/>
      <c r="AU66" s="53"/>
      <c r="AV66" s="53"/>
      <c r="AW66" s="53"/>
      <c r="AX66" s="53"/>
      <c r="AY66" s="53"/>
      <c r="AZ66" s="53"/>
      <c r="BA66" s="53"/>
      <c r="BB66" s="53"/>
      <c r="BC66" s="53"/>
      <c r="BD66" s="53"/>
      <c r="BE66" s="53"/>
      <c r="BF66" s="53"/>
      <c r="BG66" s="53"/>
      <c r="BH66" s="53"/>
      <c r="BI66" s="53"/>
      <c r="BJ66" s="53"/>
      <c r="BK66" s="53"/>
    </row>
    <row r="67" spans="1:63" ht="16.5" thickBot="1" x14ac:dyDescent="0.25">
      <c r="A67" s="96"/>
      <c r="B67" s="97"/>
      <c r="C67" s="97"/>
      <c r="D67" s="97"/>
      <c r="E67" s="98"/>
      <c r="F67" s="99"/>
      <c r="G67" s="96"/>
      <c r="H67" s="100"/>
      <c r="I67" s="101"/>
      <c r="J67" s="102"/>
    </row>
    <row r="68" spans="1:63" s="66" customFormat="1" ht="16.5" thickBot="1" x14ac:dyDescent="0.25">
      <c r="A68" s="200" t="s">
        <v>26</v>
      </c>
      <c r="B68" s="201"/>
      <c r="C68" s="201"/>
      <c r="D68" s="201"/>
      <c r="E68" s="201"/>
      <c r="F68" s="201"/>
      <c r="G68" s="201"/>
      <c r="H68" s="202"/>
      <c r="I68" s="194">
        <f>J20+J66</f>
        <v>0</v>
      </c>
      <c r="J68" s="195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0"/>
      <c r="BA68" s="10"/>
      <c r="BB68" s="10"/>
      <c r="BC68" s="10"/>
      <c r="BD68" s="10"/>
      <c r="BE68" s="10"/>
      <c r="BF68" s="10"/>
      <c r="BG68" s="10"/>
      <c r="BH68" s="10"/>
      <c r="BI68" s="10"/>
      <c r="BJ68" s="10"/>
      <c r="BK68" s="10"/>
    </row>
    <row r="69" spans="1:63" s="66" customFormat="1" ht="16.5" thickBot="1" x14ac:dyDescent="0.25">
      <c r="A69" s="158" t="s">
        <v>21</v>
      </c>
      <c r="B69" s="159"/>
      <c r="C69" s="159"/>
      <c r="D69" s="159"/>
      <c r="E69" s="159"/>
      <c r="F69" s="159"/>
      <c r="G69" s="159"/>
      <c r="H69" s="159"/>
      <c r="I69" s="196">
        <f>I68</f>
        <v>0</v>
      </c>
      <c r="J69" s="197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0"/>
      <c r="AR69" s="10"/>
      <c r="AS69" s="10"/>
      <c r="AT69" s="10"/>
      <c r="AU69" s="10"/>
      <c r="AV69" s="10"/>
      <c r="AW69" s="10"/>
      <c r="AX69" s="10"/>
      <c r="AY69" s="10"/>
      <c r="AZ69" s="10"/>
      <c r="BA69" s="10"/>
      <c r="BB69" s="10"/>
      <c r="BC69" s="10"/>
      <c r="BD69" s="10"/>
      <c r="BE69" s="10"/>
      <c r="BF69" s="10"/>
      <c r="BG69" s="10"/>
      <c r="BH69" s="10"/>
      <c r="BI69" s="10"/>
      <c r="BJ69" s="10"/>
      <c r="BK69" s="10"/>
    </row>
    <row r="70" spans="1:63" s="66" customFormat="1" ht="16.5" thickBot="1" x14ac:dyDescent="0.25">
      <c r="A70" s="158" t="s">
        <v>27</v>
      </c>
      <c r="B70" s="159"/>
      <c r="C70" s="159"/>
      <c r="D70" s="159"/>
      <c r="E70" s="159"/>
      <c r="F70" s="159"/>
      <c r="G70" s="159"/>
      <c r="H70" s="120">
        <v>0.25</v>
      </c>
      <c r="I70" s="196">
        <f>I68*H70</f>
        <v>0</v>
      </c>
      <c r="J70" s="197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0"/>
      <c r="AR70" s="10"/>
      <c r="AS70" s="10"/>
      <c r="AT70" s="10"/>
      <c r="AU70" s="10"/>
      <c r="AV70" s="10"/>
      <c r="AW70" s="10"/>
      <c r="AX70" s="10"/>
      <c r="AY70" s="10"/>
      <c r="AZ70" s="10"/>
      <c r="BA70" s="10"/>
      <c r="BB70" s="10"/>
      <c r="BC70" s="10"/>
      <c r="BD70" s="10"/>
      <c r="BE70" s="10"/>
      <c r="BF70" s="10"/>
      <c r="BG70" s="10"/>
      <c r="BH70" s="10"/>
      <c r="BI70" s="10"/>
      <c r="BJ70" s="10"/>
      <c r="BK70" s="10"/>
    </row>
    <row r="71" spans="1:63" s="66" customFormat="1" ht="16.5" thickBot="1" x14ac:dyDescent="0.25">
      <c r="A71" s="158" t="s">
        <v>28</v>
      </c>
      <c r="B71" s="159"/>
      <c r="C71" s="159"/>
      <c r="D71" s="159"/>
      <c r="E71" s="159"/>
      <c r="F71" s="159"/>
      <c r="G71" s="159"/>
      <c r="H71" s="120">
        <v>0.03</v>
      </c>
      <c r="I71" s="196">
        <f>I68*H71</f>
        <v>0</v>
      </c>
      <c r="J71" s="197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0"/>
      <c r="AW71" s="10"/>
      <c r="AX71" s="10"/>
      <c r="AY71" s="10"/>
      <c r="AZ71" s="10"/>
      <c r="BA71" s="10"/>
      <c r="BB71" s="10"/>
      <c r="BC71" s="10"/>
      <c r="BD71" s="10"/>
      <c r="BE71" s="10"/>
      <c r="BF71" s="10"/>
      <c r="BG71" s="10"/>
      <c r="BH71" s="10"/>
      <c r="BI71" s="10"/>
      <c r="BJ71" s="10"/>
      <c r="BK71" s="10"/>
    </row>
    <row r="72" spans="1:63" s="66" customFormat="1" ht="16.5" thickBot="1" x14ac:dyDescent="0.25">
      <c r="A72" s="158" t="s">
        <v>29</v>
      </c>
      <c r="B72" s="159"/>
      <c r="C72" s="159"/>
      <c r="D72" s="159"/>
      <c r="E72" s="159"/>
      <c r="F72" s="159"/>
      <c r="G72" s="159"/>
      <c r="H72" s="120">
        <v>7.0000000000000007E-2</v>
      </c>
      <c r="I72" s="198">
        <f>I68*H72</f>
        <v>0</v>
      </c>
      <c r="J72" s="199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0"/>
      <c r="AR72" s="10"/>
      <c r="AS72" s="10"/>
      <c r="AT72" s="10"/>
      <c r="AU72" s="10"/>
      <c r="AV72" s="10"/>
      <c r="AW72" s="10"/>
      <c r="AX72" s="10"/>
      <c r="AY72" s="10"/>
      <c r="AZ72" s="10"/>
      <c r="BA72" s="10"/>
      <c r="BB72" s="10"/>
      <c r="BC72" s="10"/>
      <c r="BD72" s="10"/>
      <c r="BE72" s="10"/>
      <c r="BF72" s="10"/>
      <c r="BG72" s="10"/>
      <c r="BH72" s="10"/>
      <c r="BI72" s="10"/>
      <c r="BJ72" s="10"/>
      <c r="BK72" s="10"/>
    </row>
    <row r="73" spans="1:63" s="63" customFormat="1" ht="16.5" thickBot="1" x14ac:dyDescent="0.25">
      <c r="A73" s="200" t="s">
        <v>3</v>
      </c>
      <c r="B73" s="201"/>
      <c r="C73" s="201"/>
      <c r="D73" s="201"/>
      <c r="E73" s="201"/>
      <c r="F73" s="201"/>
      <c r="G73" s="201"/>
      <c r="H73" s="201"/>
      <c r="I73" s="192">
        <f>SUM(I69:J72)</f>
        <v>0</v>
      </c>
      <c r="J73" s="193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0"/>
      <c r="AW73" s="10"/>
      <c r="AX73" s="10"/>
      <c r="AY73" s="10"/>
      <c r="AZ73" s="10"/>
      <c r="BA73" s="10"/>
      <c r="BB73" s="10"/>
      <c r="BC73" s="10"/>
      <c r="BD73" s="10"/>
      <c r="BE73" s="10"/>
      <c r="BF73" s="10"/>
      <c r="BG73" s="10"/>
      <c r="BH73" s="10"/>
      <c r="BI73" s="10"/>
      <c r="BJ73" s="10"/>
      <c r="BK73" s="10"/>
    </row>
    <row r="74" spans="1:63" x14ac:dyDescent="0.2">
      <c r="A74" s="41" t="s">
        <v>15</v>
      </c>
      <c r="B74" s="42"/>
      <c r="C74" s="42"/>
      <c r="D74" s="42"/>
      <c r="E74" s="43"/>
      <c r="F74" s="44"/>
      <c r="G74" s="42"/>
      <c r="H74" s="46"/>
      <c r="I74" s="45"/>
      <c r="J74" s="70"/>
    </row>
    <row r="75" spans="1:63" ht="16.5" thickBot="1" x14ac:dyDescent="0.25">
      <c r="A75" s="54"/>
      <c r="B75" s="23"/>
      <c r="C75" s="23"/>
      <c r="D75" s="23"/>
      <c r="E75" s="24"/>
      <c r="F75" s="25"/>
      <c r="G75" s="23"/>
      <c r="H75" s="26"/>
      <c r="I75" s="27"/>
      <c r="J75" s="71"/>
    </row>
    <row r="96" spans="8:8" x14ac:dyDescent="0.2">
      <c r="H96" s="16"/>
    </row>
  </sheetData>
  <mergeCells count="12">
    <mergeCell ref="A8:J8"/>
    <mergeCell ref="A20:I20"/>
    <mergeCell ref="A22:J22"/>
    <mergeCell ref="A66:I66"/>
    <mergeCell ref="I73:J73"/>
    <mergeCell ref="I68:J68"/>
    <mergeCell ref="I69:J69"/>
    <mergeCell ref="I70:J70"/>
    <mergeCell ref="I71:J71"/>
    <mergeCell ref="I72:J72"/>
    <mergeCell ref="A68:H68"/>
    <mergeCell ref="A73:H73"/>
  </mergeCells>
  <pageMargins left="0.25" right="0.25" top="0.75" bottom="0.75" header="0.3" footer="0.3"/>
  <pageSetup paperSize="9" scale="92" fitToHeight="0" orientation="landscape" r:id="rId1"/>
  <headerFooter>
    <oddFooter>&amp;C&amp;P of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SUMMARY</vt:lpstr>
      <vt:lpstr>SITE ESTIMATE</vt:lpstr>
      <vt:lpstr>'SITE ESTIMATE'!Print_Area</vt:lpstr>
      <vt:lpstr>SUMMARY!Print_Area</vt:lpstr>
      <vt:lpstr>'SITE ESTIMATE'!Print_Titles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2013-07-08T09:36:48Z</dcterms:created>
  <dcterms:modified xsi:type="dcterms:W3CDTF">2025-12-11T09:58:36Z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</Properties>
</file>