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codeName="ThisWorkbook" defaultThemeVersion="124226"/>
  <xr:revisionPtr revIDLastSave="0" documentId="13_ncr:1_{5FFD0477-AA13-4CA4-AC7B-FB0479809227}" xr6:coauthVersionLast="47" xr6:coauthVersionMax="47" xr10:uidLastSave="{00000000-0000-0000-0000-000000000000}"/>
  <bookViews>
    <workbookView xWindow="-120" yWindow="-120" windowWidth="24240" windowHeight="13140" xr2:uid="{00000000-000D-0000-FFFF-FFFF00000000}"/>
  </bookViews>
  <sheets>
    <sheet name="SUMMARY" sheetId="19" r:id="rId1"/>
    <sheet name="SITE ESTIMATE" sheetId="16" r:id="rId2"/>
  </sheets>
  <definedNames>
    <definedName name="_xlnm._FilterDatabase" localSheetId="1" hidden="1">'SITE ESTIMATE'!$E$1:$G$615</definedName>
    <definedName name="_xlnm.Print_Area" localSheetId="1">'SITE ESTIMATE'!$A$1:$J$265</definedName>
    <definedName name="_xlnm.Print_Area" localSheetId="0">SUMMARY!$A$1:$D$36</definedName>
    <definedName name="_xlnm.Print_Titles" localSheetId="1">'SITE ESTIMATE'!$1:$6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7" i="19" l="1"/>
  <c r="C26" i="19"/>
  <c r="C25" i="19"/>
  <c r="C23" i="19"/>
  <c r="D23" i="19" s="1"/>
  <c r="C22" i="19"/>
  <c r="C21" i="19"/>
  <c r="C20" i="19"/>
  <c r="D20" i="19" s="1"/>
  <c r="C19" i="19"/>
  <c r="D19" i="19" s="1"/>
  <c r="C18" i="19"/>
  <c r="D18" i="19" s="1"/>
  <c r="C17" i="19"/>
  <c r="D17" i="19" s="1"/>
  <c r="D21" i="19"/>
  <c r="D22" i="19"/>
  <c r="D25" i="19"/>
  <c r="D26" i="19"/>
  <c r="D27" i="19"/>
  <c r="I258" i="16" l="1"/>
  <c r="I254" i="16"/>
  <c r="I248" i="16"/>
  <c r="I235" i="16"/>
  <c r="I236" i="16"/>
  <c r="I237" i="16"/>
  <c r="I238" i="16"/>
  <c r="I239" i="16"/>
  <c r="I240" i="16"/>
  <c r="I241" i="16"/>
  <c r="I242" i="16"/>
  <c r="I215" i="16"/>
  <c r="I216" i="16"/>
  <c r="I221" i="16"/>
  <c r="I222" i="16"/>
  <c r="I223" i="16"/>
  <c r="I226" i="16"/>
  <c r="I227" i="16"/>
  <c r="I228" i="16"/>
  <c r="F225" i="16"/>
  <c r="I225" i="16" s="1"/>
  <c r="F224" i="16"/>
  <c r="I224" i="16" s="1"/>
  <c r="F220" i="16"/>
  <c r="I220" i="16" s="1"/>
  <c r="F219" i="16"/>
  <c r="I219" i="16" s="1"/>
  <c r="F218" i="16"/>
  <c r="I218" i="16" s="1"/>
  <c r="F217" i="16"/>
  <c r="I217" i="16" s="1"/>
  <c r="F214" i="16"/>
  <c r="I214" i="16" s="1"/>
  <c r="I202" i="16"/>
  <c r="F191" i="16"/>
  <c r="F186" i="16"/>
  <c r="I186" i="16" s="1"/>
  <c r="F185" i="16"/>
  <c r="I185" i="16" s="1"/>
  <c r="F179" i="16"/>
  <c r="F176" i="16"/>
  <c r="F173" i="16"/>
  <c r="I173" i="16" s="1"/>
  <c r="F172" i="16"/>
  <c r="I172" i="16" s="1"/>
  <c r="F166" i="16"/>
  <c r="I166" i="16" s="1"/>
  <c r="F161" i="16"/>
  <c r="F164" i="16" s="1"/>
  <c r="I164" i="16" s="1"/>
  <c r="F156" i="16"/>
  <c r="F157" i="16" s="1"/>
  <c r="I157" i="16" s="1"/>
  <c r="F154" i="16"/>
  <c r="I154" i="16" s="1"/>
  <c r="F149" i="16"/>
  <c r="F153" i="16" s="1"/>
  <c r="I153" i="16" s="1"/>
  <c r="F145" i="16"/>
  <c r="I145" i="16" s="1"/>
  <c r="F140" i="16"/>
  <c r="F144" i="16" s="1"/>
  <c r="I144" i="16" s="1"/>
  <c r="F135" i="16"/>
  <c r="I135" i="16" s="1"/>
  <c r="I134" i="16"/>
  <c r="I146" i="16"/>
  <c r="I147" i="16"/>
  <c r="I148" i="16"/>
  <c r="I155" i="16"/>
  <c r="I161" i="16"/>
  <c r="I167" i="16"/>
  <c r="I168" i="16"/>
  <c r="I169" i="16"/>
  <c r="I170" i="16"/>
  <c r="I171" i="16"/>
  <c r="I174" i="16"/>
  <c r="I175" i="16"/>
  <c r="I176" i="16"/>
  <c r="I177" i="16"/>
  <c r="I178" i="16"/>
  <c r="I179" i="16"/>
  <c r="I180" i="16"/>
  <c r="I181" i="16"/>
  <c r="I182" i="16"/>
  <c r="I183" i="16"/>
  <c r="I184" i="16"/>
  <c r="I187" i="16"/>
  <c r="I188" i="16"/>
  <c r="I189" i="16"/>
  <c r="I190" i="16"/>
  <c r="I191" i="16"/>
  <c r="I192" i="16"/>
  <c r="I193" i="16"/>
  <c r="I194" i="16"/>
  <c r="I195" i="16"/>
  <c r="I196" i="16"/>
  <c r="I114" i="16"/>
  <c r="F117" i="16"/>
  <c r="I117" i="16" s="1"/>
  <c r="F107" i="16"/>
  <c r="I107" i="16" s="1"/>
  <c r="F106" i="16"/>
  <c r="I106" i="16" s="1"/>
  <c r="I108" i="16"/>
  <c r="I105" i="16"/>
  <c r="I104" i="16"/>
  <c r="I103" i="16"/>
  <c r="I102" i="16"/>
  <c r="I101" i="16"/>
  <c r="I100" i="16"/>
  <c r="I99" i="16"/>
  <c r="I98" i="16"/>
  <c r="I97" i="16"/>
  <c r="I96" i="16"/>
  <c r="I95" i="16"/>
  <c r="I94" i="16"/>
  <c r="I93" i="16"/>
  <c r="I92" i="16"/>
  <c r="I91" i="16"/>
  <c r="I90" i="16"/>
  <c r="I89" i="16"/>
  <c r="I88" i="16"/>
  <c r="I87" i="16"/>
  <c r="I86" i="16"/>
  <c r="I85" i="16"/>
  <c r="I84" i="16"/>
  <c r="I83" i="16"/>
  <c r="I82" i="16"/>
  <c r="I81" i="16"/>
  <c r="I80" i="16"/>
  <c r="I79" i="16"/>
  <c r="I78" i="16"/>
  <c r="I77" i="16"/>
  <c r="I76" i="16"/>
  <c r="I75" i="16"/>
  <c r="I74" i="16"/>
  <c r="I73" i="16"/>
  <c r="I72" i="16"/>
  <c r="I71" i="16"/>
  <c r="I70" i="16"/>
  <c r="I69" i="16"/>
  <c r="I68" i="16"/>
  <c r="I67" i="16"/>
  <c r="I66" i="16"/>
  <c r="I65" i="16"/>
  <c r="I64" i="16"/>
  <c r="I63" i="16"/>
  <c r="I62" i="16"/>
  <c r="I61" i="16"/>
  <c r="I60" i="16"/>
  <c r="I59" i="16"/>
  <c r="I58" i="16"/>
  <c r="I57" i="16"/>
  <c r="I56" i="16"/>
  <c r="I55" i="16"/>
  <c r="I54" i="16"/>
  <c r="I53" i="16"/>
  <c r="I52" i="16"/>
  <c r="I51" i="16"/>
  <c r="I50" i="16"/>
  <c r="I49" i="16"/>
  <c r="I48" i="16"/>
  <c r="I47" i="16"/>
  <c r="I46" i="16"/>
  <c r="I45" i="16"/>
  <c r="I44" i="16"/>
  <c r="I43" i="16"/>
  <c r="I42" i="16"/>
  <c r="I41" i="16"/>
  <c r="I40" i="16"/>
  <c r="I39" i="16"/>
  <c r="F30" i="16"/>
  <c r="I30" i="16" s="1"/>
  <c r="F29" i="16"/>
  <c r="I29" i="16" s="1"/>
  <c r="F28" i="16"/>
  <c r="I28" i="16" s="1"/>
  <c r="F26" i="16"/>
  <c r="I26" i="16" s="1"/>
  <c r="F25" i="16"/>
  <c r="I25" i="16" s="1"/>
  <c r="F24" i="16"/>
  <c r="I24" i="16" s="1"/>
  <c r="A249" i="16"/>
  <c r="A247" i="16"/>
  <c r="A243" i="16"/>
  <c r="I234" i="16"/>
  <c r="A233" i="16"/>
  <c r="A229" i="16"/>
  <c r="A213" i="16"/>
  <c r="A212" i="16"/>
  <c r="A208" i="16"/>
  <c r="I207" i="16"/>
  <c r="I206" i="16"/>
  <c r="I205" i="16"/>
  <c r="I204" i="16"/>
  <c r="I203" i="16"/>
  <c r="A201" i="16"/>
  <c r="A197" i="16"/>
  <c r="I133" i="16"/>
  <c r="A133" i="16"/>
  <c r="A132" i="16"/>
  <c r="A128" i="16"/>
  <c r="I127" i="16"/>
  <c r="I126" i="16"/>
  <c r="I125" i="16"/>
  <c r="I124" i="16"/>
  <c r="A123" i="16"/>
  <c r="A122" i="16"/>
  <c r="A118" i="16"/>
  <c r="I116" i="16"/>
  <c r="A116" i="16"/>
  <c r="I115" i="16"/>
  <c r="A115" i="16"/>
  <c r="A113" i="16"/>
  <c r="A109" i="16"/>
  <c r="A39" i="16"/>
  <c r="A38" i="16"/>
  <c r="A34" i="16"/>
  <c r="I33" i="16"/>
  <c r="I32" i="16"/>
  <c r="I31" i="16"/>
  <c r="I27" i="16"/>
  <c r="A23" i="16"/>
  <c r="I9" i="16"/>
  <c r="I11" i="16"/>
  <c r="I12" i="16"/>
  <c r="I13" i="16"/>
  <c r="I14" i="16"/>
  <c r="I15" i="16"/>
  <c r="I16" i="16"/>
  <c r="I17" i="16"/>
  <c r="I18" i="16"/>
  <c r="I156" i="16" l="1"/>
  <c r="I140" i="16"/>
  <c r="F139" i="16"/>
  <c r="I139" i="16" s="1"/>
  <c r="F150" i="16"/>
  <c r="F151" i="16" s="1"/>
  <c r="I151" i="16" s="1"/>
  <c r="I149" i="16"/>
  <c r="F159" i="16"/>
  <c r="I159" i="16" s="1"/>
  <c r="F141" i="16"/>
  <c r="F142" i="16" s="1"/>
  <c r="I142" i="16" s="1"/>
  <c r="F152" i="16"/>
  <c r="I152" i="16" s="1"/>
  <c r="F160" i="16"/>
  <c r="I160" i="16" s="1"/>
  <c r="F165" i="16"/>
  <c r="I165" i="16" s="1"/>
  <c r="F136" i="16"/>
  <c r="I136" i="16" s="1"/>
  <c r="F143" i="16"/>
  <c r="I143" i="16" s="1"/>
  <c r="F162" i="16"/>
  <c r="F163" i="16" s="1"/>
  <c r="I163" i="16" s="1"/>
  <c r="F138" i="16"/>
  <c r="I138" i="16" s="1"/>
  <c r="F158" i="16"/>
  <c r="I158" i="16" s="1"/>
  <c r="J250" i="16"/>
  <c r="J230" i="16"/>
  <c r="J244" i="16"/>
  <c r="J209" i="16"/>
  <c r="J129" i="16"/>
  <c r="J119" i="16"/>
  <c r="J110" i="16"/>
  <c r="J35" i="16"/>
  <c r="A19" i="16"/>
  <c r="I10" i="16"/>
  <c r="A9" i="16"/>
  <c r="B12" i="19"/>
  <c r="B11" i="19"/>
  <c r="A255" i="16"/>
  <c r="A253" i="16"/>
  <c r="F137" i="16" l="1"/>
  <c r="I137" i="16" s="1"/>
  <c r="I150" i="16"/>
  <c r="I141" i="16"/>
  <c r="I162" i="16"/>
  <c r="A10" i="16"/>
  <c r="A11" i="16" s="1"/>
  <c r="A12" i="16" s="1"/>
  <c r="J20" i="16"/>
  <c r="C16" i="19" s="1"/>
  <c r="D16" i="19" s="1"/>
  <c r="J198" i="16" l="1"/>
  <c r="A13" i="16"/>
  <c r="J256" i="16"/>
  <c r="A14" i="16" l="1"/>
  <c r="A15" i="16" l="1"/>
  <c r="A16" i="16" l="1"/>
  <c r="A17" i="16" l="1"/>
  <c r="A18" i="16" s="1"/>
  <c r="A24" i="16" l="1"/>
  <c r="A25" i="16" s="1"/>
  <c r="A26" i="16" s="1"/>
  <c r="A27" i="16" l="1"/>
  <c r="A28" i="16" s="1"/>
  <c r="C28" i="19"/>
  <c r="I260" i="16"/>
  <c r="I259" i="16"/>
  <c r="I262" i="16"/>
  <c r="I261" i="16"/>
  <c r="A29" i="16" l="1"/>
  <c r="A30" i="16" s="1"/>
  <c r="D28" i="19"/>
  <c r="D30" i="19" s="1"/>
  <c r="C30" i="19"/>
  <c r="C31" i="19" s="1"/>
  <c r="I263" i="16"/>
  <c r="C5" i="16" s="1"/>
  <c r="A31" i="16" l="1"/>
  <c r="A32" i="16" s="1"/>
  <c r="A33" i="16" s="1"/>
  <c r="A114" i="16" s="1"/>
  <c r="A117" i="16" s="1"/>
  <c r="A124" i="16" s="1"/>
  <c r="A125" i="16" s="1"/>
  <c r="A126" i="16" s="1"/>
  <c r="A127" i="16" s="1"/>
  <c r="A202" i="16" s="1"/>
  <c r="A203" i="16" s="1"/>
  <c r="A204" i="16" s="1"/>
  <c r="C32" i="19"/>
  <c r="C33" i="19"/>
  <c r="C34" i="19"/>
  <c r="A205" i="16" l="1"/>
  <c r="A206" i="16" s="1"/>
  <c r="A207" i="16" s="1"/>
  <c r="A214" i="16" s="1"/>
  <c r="A234" i="16" s="1"/>
  <c r="A248" i="16" s="1"/>
  <c r="A254" i="16" s="1"/>
  <c r="D35" i="19"/>
</calcChain>
</file>

<file path=xl/sharedStrings.xml><?xml version="1.0" encoding="utf-8"?>
<sst xmlns="http://schemas.openxmlformats.org/spreadsheetml/2006/main" count="558" uniqueCount="221">
  <si>
    <t>UNIT</t>
  </si>
  <si>
    <t>DESCRIPTION</t>
  </si>
  <si>
    <t>UNIT COST</t>
  </si>
  <si>
    <t>TOTAL BASE BID</t>
  </si>
  <si>
    <t>TOTAL COST</t>
  </si>
  <si>
    <t>PROJECT</t>
  </si>
  <si>
    <t>ADDRESS</t>
  </si>
  <si>
    <t>Date of submission</t>
  </si>
  <si>
    <t>Date of plans</t>
  </si>
  <si>
    <t>SR #</t>
  </si>
  <si>
    <t>SUB TOTALS</t>
  </si>
  <si>
    <t>Sheet
No.</t>
  </si>
  <si>
    <t>Detail
No.</t>
  </si>
  <si>
    <t>CSI
No.</t>
  </si>
  <si>
    <t>CY</t>
  </si>
  <si>
    <t>LB</t>
  </si>
  <si>
    <t>QTY.</t>
  </si>
  <si>
    <t>Exclusions</t>
  </si>
  <si>
    <t>Next Tab For Detailed Estimate</t>
  </si>
  <si>
    <t>EA</t>
  </si>
  <si>
    <t>SFCA</t>
  </si>
  <si>
    <t>SF</t>
  </si>
  <si>
    <t>LF</t>
  </si>
  <si>
    <t>SITE ESTIMATE</t>
  </si>
  <si>
    <t>Formwork</t>
  </si>
  <si>
    <t>SUBTOTAL</t>
  </si>
  <si>
    <t>LOC</t>
  </si>
  <si>
    <t>LS</t>
  </si>
  <si>
    <t>Concrete (4000 Psi)</t>
  </si>
  <si>
    <t>-</t>
  </si>
  <si>
    <t>DIVISION NO.</t>
  </si>
  <si>
    <t>COST/ SF</t>
  </si>
  <si>
    <t>TOTAL TRADE COST</t>
  </si>
  <si>
    <t>OVERHEADS &amp; PROFITS</t>
  </si>
  <si>
    <t>INSURANCES</t>
  </si>
  <si>
    <t>CONTIGENCY</t>
  </si>
  <si>
    <t>PROJECT INFO:</t>
  </si>
  <si>
    <t>DATE:</t>
  </si>
  <si>
    <t>PROJECT ID:</t>
  </si>
  <si>
    <t>SCOPE:</t>
  </si>
  <si>
    <t>AREA SUMMARY:</t>
  </si>
  <si>
    <t>BUILDING GSF</t>
  </si>
  <si>
    <t>No. of Floors:</t>
  </si>
  <si>
    <t>SUMMARY</t>
  </si>
  <si>
    <t>TOTAL PROJECT COST</t>
  </si>
  <si>
    <t>TOTAL PROPOSED BID</t>
  </si>
  <si>
    <t>AMOUNT</t>
  </si>
  <si>
    <t>Project Manager</t>
  </si>
  <si>
    <t>Field Superintendent</t>
  </si>
  <si>
    <t>Bonds</t>
  </si>
  <si>
    <t>Permitting</t>
  </si>
  <si>
    <t>Mobilization Cost</t>
  </si>
  <si>
    <t>Temp Fencing, Toilets, Utilities</t>
  </si>
  <si>
    <t>Jobsite Signage, Trailer, Security</t>
  </si>
  <si>
    <t>Dumpsters, Tools</t>
  </si>
  <si>
    <t>Clean-up</t>
  </si>
  <si>
    <t>Procore, Web Cameras</t>
  </si>
  <si>
    <t>DIVISION 01 -  GENERAL REQUIREMENTS</t>
  </si>
  <si>
    <t>Subtotal (General Requirements)</t>
  </si>
  <si>
    <t>General Requirements</t>
  </si>
  <si>
    <t>General Construction (GC) Takeoff Divisions</t>
  </si>
  <si>
    <t>Division 10</t>
  </si>
  <si>
    <t>Division 12</t>
  </si>
  <si>
    <t>Remove Existing Concrete Wall</t>
  </si>
  <si>
    <t>Remove Existing Interior Walls</t>
  </si>
  <si>
    <t>Remove Existing Doors (Double Panel)</t>
  </si>
  <si>
    <t>Remove Existing Doors (Single Panel)</t>
  </si>
  <si>
    <t>Remove Existing Flooring</t>
  </si>
  <si>
    <t>Remove Existing Ceilings</t>
  </si>
  <si>
    <t>Remove Existing Misc. Item</t>
  </si>
  <si>
    <t>Remove Existing Post 6x6</t>
  </si>
  <si>
    <r>
      <t xml:space="preserve">Demolish Rat Slab 
</t>
    </r>
    <r>
      <rPr>
        <b/>
        <sz val="12"/>
        <rFont val="Calibri"/>
        <family val="2"/>
        <scheme val="minor"/>
      </rPr>
      <t>Location: Crawl Space</t>
    </r>
  </si>
  <si>
    <r>
      <t xml:space="preserve">Demolish Slab on Grade 
</t>
    </r>
    <r>
      <rPr>
        <b/>
        <sz val="12"/>
        <rFont val="Calibri"/>
        <family val="2"/>
        <scheme val="minor"/>
      </rPr>
      <t>Location: Basement</t>
    </r>
  </si>
  <si>
    <t>A-01</t>
  </si>
  <si>
    <t>S1</t>
  </si>
  <si>
    <t>DEMOLITION</t>
  </si>
  <si>
    <t>EA.</t>
  </si>
  <si>
    <t>DIVISION 02 - EXISTING CONDITION</t>
  </si>
  <si>
    <t>Subtotal (Existing Condition)</t>
  </si>
  <si>
    <t>DIVISION 03 - CONCRETE</t>
  </si>
  <si>
    <t>Subtotal (Concrete)</t>
  </si>
  <si>
    <t>Underpinning Footing
Section Length: 2'-4" 
Section Width: 1'-6"
Section Depth: 1'-0"</t>
  </si>
  <si>
    <t>S2</t>
  </si>
  <si>
    <t>(2) #4 Longitdunal Bars</t>
  </si>
  <si>
    <t>#4 Longitudnal Bars @ 24" O.C.</t>
  </si>
  <si>
    <t>Excavation (Hand Dig)</t>
  </si>
  <si>
    <t>Underpinning Wall
Section Length: 2'-4" 
Section Width: 1'-0"
Section Depth: 7'-4"</t>
  </si>
  <si>
    <t>(2) #4 Horizontal Bars @ Top, Mid and Bottom</t>
  </si>
  <si>
    <t>#4 Vertical Bars @ 16" O.C. Each Face</t>
  </si>
  <si>
    <t>Remaning Typical Sections</t>
  </si>
  <si>
    <t>Underpinning Footing
Section Length: 3'-0" 
Section Width: 1'-6"
Section Depth: 1'-0"</t>
  </si>
  <si>
    <t>Underpinning Wall
Section Length: 3'-0" 
Section Width: 1'-0"
Section Depth: 7'-4"</t>
  </si>
  <si>
    <t>Underpinning Footing
Section Length: 3'-3" 
Section Width: 1'-6"
Section Depth: 1'-0"</t>
  </si>
  <si>
    <t>Underpinning Wall
Section Length: 3'-3" 
Section Width: 1'-0"
Section Depth: 7'-4"</t>
  </si>
  <si>
    <t>Underpinning Footing
Section Length: 4'-0" 
Section Width: 1'-6"
Section Depth: 1'-0"</t>
  </si>
  <si>
    <t>Underpinning Wall
Section Length: 4'-0" 
Section Width: 1'-0"
Section Depth: 7'-4"</t>
  </si>
  <si>
    <t>UNDERPINNING</t>
  </si>
  <si>
    <t>BASEMENT SLAB ON GRADE</t>
  </si>
  <si>
    <t>4" Thick Concrete (3000 Psi) Slab On Grade W/
- 6x6x-W1.4xW1.4 WWM</t>
  </si>
  <si>
    <t>10 Mil Vapor Barrier</t>
  </si>
  <si>
    <t xml:space="preserve">Aggregate Base 
- 4" Thick </t>
  </si>
  <si>
    <t>Control Joint</t>
  </si>
  <si>
    <t>Expansion Joint</t>
  </si>
  <si>
    <t>DIVISION 06 - WOOD, PLASTICS &amp; COMPOSITES</t>
  </si>
  <si>
    <t>Subtotal (Wood, Plastics &amp; Composites)</t>
  </si>
  <si>
    <t>Lumber Framing</t>
  </si>
  <si>
    <t>Doors Trim</t>
  </si>
  <si>
    <t>LUMBER FRAMING</t>
  </si>
  <si>
    <t>DOOR TRIMS</t>
  </si>
  <si>
    <t>INTERIOR DOORS</t>
  </si>
  <si>
    <r>
      <t>Double Panel Bifold Doors
Size: 3'-0" x 6'-8"</t>
    </r>
    <r>
      <rPr>
        <b/>
        <i/>
        <sz val="12"/>
        <rFont val="Calibri"/>
        <family val="2"/>
        <scheme val="minor"/>
      </rPr>
      <t xml:space="preserve"> </t>
    </r>
  </si>
  <si>
    <r>
      <t>Double Panel Bifold Doors
Size: 4'-0" x 6'-8"</t>
    </r>
    <r>
      <rPr>
        <b/>
        <i/>
        <sz val="12"/>
        <rFont val="Calibri"/>
        <family val="2"/>
        <scheme val="minor"/>
      </rPr>
      <t xml:space="preserve"> </t>
    </r>
  </si>
  <si>
    <t>Swing Single Panel Doors
Size: 2'-4" x 6'-8"</t>
  </si>
  <si>
    <t>Swing Single Panel Doors
Size: 2'-8" x 6'-8"</t>
  </si>
  <si>
    <t>DIVISION 08 - OPENINGS</t>
  </si>
  <si>
    <t>Subtotal (Openings)</t>
  </si>
  <si>
    <t>DOORS, FRAMES &amp; HARDWARES</t>
  </si>
  <si>
    <t>DIVISION 09 - Finishes</t>
  </si>
  <si>
    <t>DRYWALL ASSEMBLIES</t>
  </si>
  <si>
    <t>BASEMENT FLOOR</t>
  </si>
  <si>
    <t>2x4 INTERIOR WALLS</t>
  </si>
  <si>
    <t>1 Layer of 1/2" Type"X" Gypsum Board on Both Sides of Wall</t>
  </si>
  <si>
    <t xml:space="preserve">4'x8' GB Sheet </t>
  </si>
  <si>
    <t>500' Tape Roll</t>
  </si>
  <si>
    <t>Joint Compound</t>
  </si>
  <si>
    <t>1-1/4" Drywall Screws</t>
  </si>
  <si>
    <t xml:space="preserve">1 Layer of 1/2" Type"X" Moisture Resistant Gypsum Board </t>
  </si>
  <si>
    <t xml:space="preserve">Accoustic Sealant At Top &amp; Bottom </t>
  </si>
  <si>
    <t>FIRST FLOOR</t>
  </si>
  <si>
    <t>2x4 INTERIOR INFILL WALLS</t>
  </si>
  <si>
    <t>Sheets</t>
  </si>
  <si>
    <t>Rolls</t>
  </si>
  <si>
    <t>Gallons</t>
  </si>
  <si>
    <t>Pounds</t>
  </si>
  <si>
    <t>GWB CEILING</t>
  </si>
  <si>
    <t>GWB Ceiling As;
- (1) Layer of 1/2" Type"X" Gypsum Board Ceiling Attached To Josit Framing</t>
  </si>
  <si>
    <t>TILING</t>
  </si>
  <si>
    <t xml:space="preserve">Tile Flooring @ Bath </t>
  </si>
  <si>
    <t>Full Height Wall Tiles @ Bath</t>
  </si>
  <si>
    <t>WOOD FLOORING</t>
  </si>
  <si>
    <t xml:space="preserve">Hardwood Flooring </t>
  </si>
  <si>
    <t>WOOD WALL BASE</t>
  </si>
  <si>
    <t>Wood Wall Base</t>
  </si>
  <si>
    <t>TRANSITION</t>
  </si>
  <si>
    <t>Threshold (Wood To Tile)</t>
  </si>
  <si>
    <t>PATCH &amp; REPAIR</t>
  </si>
  <si>
    <t>Patch &amp; Repair Existing Walls</t>
  </si>
  <si>
    <t>Patch &amp; Repair Existing Ceilings</t>
  </si>
  <si>
    <t>Patch &amp; Repair Existing Floor Finishes</t>
  </si>
  <si>
    <t>PAINTING</t>
  </si>
  <si>
    <t>PAINT ON WALLS</t>
  </si>
  <si>
    <t>Paint On Walls</t>
  </si>
  <si>
    <t>PAINT ON CEILING</t>
  </si>
  <si>
    <t>Paint On Ceiling</t>
  </si>
  <si>
    <t>PAINT ON DOORS</t>
  </si>
  <si>
    <t>Paint On Single Panel Doors</t>
  </si>
  <si>
    <t>Paint On Double Panel Doors</t>
  </si>
  <si>
    <t>Subtotal (Finishes)</t>
  </si>
  <si>
    <r>
      <t xml:space="preserve">Mirror </t>
    </r>
    <r>
      <rPr>
        <b/>
        <sz val="12"/>
        <rFont val="Calibri"/>
        <family val="2"/>
        <scheme val="minor"/>
      </rPr>
      <t>(3'-1" Wide)</t>
    </r>
  </si>
  <si>
    <t>Soap Dispenser</t>
  </si>
  <si>
    <t>Tissue Paper Holder</t>
  </si>
  <si>
    <t>Toilet Seat Cover</t>
  </si>
  <si>
    <r>
      <t>Shower Curtain Rod</t>
    </r>
    <r>
      <rPr>
        <b/>
        <sz val="12"/>
        <rFont val="Calibri"/>
        <family val="2"/>
        <scheme val="minor"/>
      </rPr>
      <t xml:space="preserve"> (4'-0" Wide)</t>
    </r>
  </si>
  <si>
    <t>Trash Receptacle</t>
  </si>
  <si>
    <t>TOILET ACCESSORIES</t>
  </si>
  <si>
    <t>DIVISION 10 - SPECIALITIES</t>
  </si>
  <si>
    <t>Subtotal (Specialities)</t>
  </si>
  <si>
    <t>DIVISION 12 - FURNISHINGS</t>
  </si>
  <si>
    <t>MILLWORK</t>
  </si>
  <si>
    <t>SOLID SURFACE COUNTERTOP AND BACKSPLASH</t>
  </si>
  <si>
    <r>
      <t>Countertop W/
- 4" Backsplash</t>
    </r>
    <r>
      <rPr>
        <b/>
        <sz val="12"/>
        <rFont val="Calibri"/>
        <family val="2"/>
        <scheme val="minor"/>
      </rPr>
      <t/>
    </r>
  </si>
  <si>
    <t>CABINETS</t>
  </si>
  <si>
    <t>1'-0" Deep Base Cabinet</t>
  </si>
  <si>
    <t>1'-2" Deep Base Cabinet</t>
  </si>
  <si>
    <t>2'-0" Deep Base Cabinet</t>
  </si>
  <si>
    <t>1'-3" Deep Vanity Base Cabinet</t>
  </si>
  <si>
    <t>Full Height Pantry Cabinet 3'-5" Deep x 8'-2" High</t>
  </si>
  <si>
    <t>SHELVES</t>
  </si>
  <si>
    <t>Closet W/
- Shelves &amp; Rod</t>
  </si>
  <si>
    <r>
      <t xml:space="preserve">Shelves </t>
    </r>
    <r>
      <rPr>
        <b/>
        <i/>
        <sz val="12"/>
        <rFont val="Calibri"/>
        <family val="2"/>
        <scheme val="minor"/>
      </rPr>
      <t>(Assumed 03 Shelves)</t>
    </r>
  </si>
  <si>
    <t>FURNITURE</t>
  </si>
  <si>
    <t>Chairs</t>
  </si>
  <si>
    <t>Subtotal (Furnishing)</t>
  </si>
  <si>
    <t>DIVISION 22 - PLUMBING</t>
  </si>
  <si>
    <t>FIXTURES</t>
  </si>
  <si>
    <t>Water Closet</t>
  </si>
  <si>
    <t>Bar Sink &amp; Faucet</t>
  </si>
  <si>
    <t>Sink &amp; Faucet</t>
  </si>
  <si>
    <t>Shower Enclosure W/ Accessories 
Size: 3'-0" x 4'-0"</t>
  </si>
  <si>
    <t>Water Heater</t>
  </si>
  <si>
    <t>Furnace</t>
  </si>
  <si>
    <t>Note: Plans do not clearly indicates whether the water heater and furnace are new or existing so we have provided the quantity but have not added price in it. Please confirm and add prce if required</t>
  </si>
  <si>
    <t xml:space="preserve">ALLOWANCE </t>
  </si>
  <si>
    <r>
      <t xml:space="preserve">Allowance For Plumbing Works
</t>
    </r>
    <r>
      <rPr>
        <b/>
        <i/>
        <sz val="12"/>
        <color rgb="FF002060"/>
        <rFont val="Calibri"/>
        <family val="2"/>
        <scheme val="minor"/>
      </rPr>
      <t xml:space="preserve">
Note: Fixtures provided for reference only</t>
    </r>
  </si>
  <si>
    <t>Subtotal (Plumbing)</t>
  </si>
  <si>
    <t>Allowance For Mechanical Works</t>
  </si>
  <si>
    <t>DIVISION 23 - HVAC</t>
  </si>
  <si>
    <t>Subtotal (HVAC)</t>
  </si>
  <si>
    <t>Allowance For Electrical Works (Light Fixtures, Switches, Receptacle)</t>
  </si>
  <si>
    <t>DIVISION 26 - ELECTRICAL</t>
  </si>
  <si>
    <t>Subtotal (Electrical)</t>
  </si>
  <si>
    <t>Plumbing</t>
  </si>
  <si>
    <t>HVAC</t>
  </si>
  <si>
    <t>Electrical</t>
  </si>
  <si>
    <t>Division 1</t>
  </si>
  <si>
    <t>Division 2</t>
  </si>
  <si>
    <t>Existing Conditions</t>
  </si>
  <si>
    <t>Division 3</t>
  </si>
  <si>
    <t>Concrete</t>
  </si>
  <si>
    <t>Division 6</t>
  </si>
  <si>
    <t>Wood, Plastic &amp; Composite</t>
  </si>
  <si>
    <t>Division 8</t>
  </si>
  <si>
    <t>Opening</t>
  </si>
  <si>
    <t>Division 9</t>
  </si>
  <si>
    <t>Finishes</t>
  </si>
  <si>
    <t>Specialities</t>
  </si>
  <si>
    <t>Furnishing</t>
  </si>
  <si>
    <t>Division 22</t>
  </si>
  <si>
    <t>Division 23</t>
  </si>
  <si>
    <t>Division 26</t>
  </si>
  <si>
    <t>MEP Divisions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</si>
</sst>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0_);_(* \(#,##0\);_(* &quot;-&quot;_);_(@_)"/>
    <numFmt numFmtId="44" formatCode="_(&quot;$&quot;* #,##0.00_);_(&quot;$&quot;* \(#,##0.00\);_(&quot;$&quot;* &quot;-&quot;??_);_(@_)"/>
    <numFmt numFmtId="43" formatCode="_(* #,##0.00_);_(* \(#,##0.00\);_(* &quot;-&quot;??_);_(@_)"/>
    <numFmt numFmtId="164" formatCode="&quot;$&quot;#,##0"/>
    <numFmt numFmtId="165" formatCode="_(&quot;$&quot;* #,##0_);_(&quot;$&quot;* \(#,##0\);_(&quot;$&quot;* &quot;-&quot;??_);_(@_)"/>
    <numFmt numFmtId="166" formatCode="_(&quot;$&quot;* #,##0_);_(&quot;$&quot;* \(#,##0\);_(&quot;$&quot;* &quot;-&quot;?_);_(@_)"/>
    <numFmt numFmtId="167" formatCode="_(&quot;$&quot;* #,##0.00_);_(&quot;$&quot;* \(#,##0.00\);_(&quot;$&quot;* &quot;-&quot;?_);_(@_)"/>
    <numFmt numFmtId="168" formatCode="0.0000000"/>
    <numFmt numFmtId="169" formatCode="0\ &quot;CY&quot;"/>
    <numFmt numFmtId="170" formatCode="0.0%"/>
    <numFmt numFmtId="171" formatCode="&quot;$&quot;#,##0.00"/>
    <numFmt numFmtId="172" formatCode="mm/dd/yy;@"/>
    <numFmt numFmtId="173" formatCode="_(* #,##0_);_(* \(#,##0\);_(* &quot;-&quot;??_);_(@_)"/>
  </numFmts>
  <fonts count="55"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Verdana"/>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0"/>
      <name val="Arial"/>
      <family val="2"/>
    </font>
    <font>
      <sz val="12"/>
      <name val="Calibri"/>
      <family val="2"/>
      <scheme val="minor"/>
    </font>
    <font>
      <b/>
      <sz val="12"/>
      <name val="Calibri"/>
      <family val="2"/>
      <scheme val="minor"/>
    </font>
    <font>
      <b/>
      <sz val="12"/>
      <color theme="0"/>
      <name val="Calibri"/>
      <family val="2"/>
      <scheme val="minor"/>
    </font>
    <font>
      <u/>
      <sz val="12"/>
      <color theme="10"/>
      <name val="Arial"/>
      <family val="2"/>
    </font>
    <font>
      <sz val="12"/>
      <color theme="0"/>
      <name val="Calibri"/>
      <family val="2"/>
      <scheme val="minor"/>
    </font>
    <font>
      <sz val="12"/>
      <color theme="1"/>
      <name val="Calibri"/>
      <family val="2"/>
      <scheme val="minor"/>
    </font>
    <font>
      <b/>
      <sz val="12"/>
      <color theme="0"/>
      <name val="Verdana"/>
      <family val="2"/>
    </font>
    <font>
      <b/>
      <i/>
      <sz val="12"/>
      <color rgb="FF002060"/>
      <name val="Calibri"/>
      <family val="2"/>
      <scheme val="minor"/>
    </font>
    <font>
      <b/>
      <sz val="12"/>
      <color rgb="FFFF0000"/>
      <name val="Calibri"/>
      <family val="2"/>
      <scheme val="minor"/>
    </font>
    <font>
      <b/>
      <sz val="12"/>
      <color theme="1"/>
      <name val="Calibri"/>
      <family val="2"/>
      <scheme val="minor"/>
    </font>
    <font>
      <b/>
      <i/>
      <sz val="12"/>
      <name val="Calibri"/>
      <family val="2"/>
      <scheme val="minor"/>
    </font>
    <font>
      <b/>
      <i/>
      <sz val="12"/>
      <color rgb="FFFF0000"/>
      <name val="Calibri"/>
      <family val="2"/>
      <scheme val="minor"/>
    </font>
    <font>
      <b/>
      <i/>
      <sz val="12"/>
      <name val="Times New Roman"/>
      <family val="1"/>
    </font>
    <font>
      <sz val="12"/>
      <name val="Arial"/>
    </font>
    <font>
      <b/>
      <sz val="12"/>
      <color theme="0"/>
      <name val="Times New Roman"/>
      <family val="1"/>
    </font>
    <font>
      <sz val="12"/>
      <name val="Times New Roman"/>
      <family val="1"/>
    </font>
    <font>
      <b/>
      <sz val="12"/>
      <name val="Times New Roman"/>
      <family val="1"/>
    </font>
    <font>
      <b/>
      <sz val="10"/>
      <name val="Times New Roman"/>
      <family val="1"/>
    </font>
    <font>
      <sz val="12"/>
      <color theme="0"/>
      <name val="Times New Roman"/>
      <family val="1"/>
    </font>
    <font>
      <b/>
      <i/>
      <sz val="12"/>
      <color rgb="FFFF0000"/>
      <name val="Times New Roman"/>
      <family val="1"/>
    </font>
    <font>
      <b/>
      <i/>
      <sz val="12"/>
      <color rgb="FFFF512C"/>
      <name val="Times New Roman"/>
      <family val="1"/>
    </font>
    <font>
      <b/>
      <i/>
      <sz val="12"/>
      <color theme="5" tint="-0.249977111117893"/>
      <name val="Times New Roman"/>
      <family val="1"/>
    </font>
    <font>
      <b/>
      <sz val="12"/>
      <color rgb="FF0000CC"/>
      <name val="Calibri"/>
      <family val="2"/>
      <scheme val="minor"/>
    </font>
    <font>
      <b/>
      <sz val="12"/>
      <color rgb="FF0000B3"/>
      <name val="Calibri"/>
      <family val="2"/>
      <scheme val="minor"/>
    </font>
    <font>
      <sz val="8"/>
      <name val="Arial"/>
    </font>
    <font>
      <sz val="14"/>
      <name val="Calibri"/>
      <family val="2"/>
      <scheme val="minor"/>
    </font>
    <font>
      <b/>
      <u/>
      <sz val="12"/>
      <name val="Calibri"/>
      <family val="2"/>
      <scheme val="minor"/>
    </font>
    <font>
      <sz val="12"/>
      <color rgb="FF002060"/>
      <name val="Calibri"/>
      <family val="2"/>
      <scheme val="minor"/>
    </font>
    <font>
      <b/>
      <u/>
      <sz val="12"/>
      <color rgb="FFFF0000"/>
      <name val="Calibri"/>
      <family val="2"/>
      <scheme val="minor"/>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ED2DC"/>
        <bgColor indexed="64"/>
      </patternFill>
    </fill>
    <fill>
      <patternFill patternType="solid">
        <fgColor theme="0" tint="-0.249977111117893"/>
        <bgColor indexed="64"/>
      </patternFill>
    </fill>
    <fill>
      <patternFill patternType="solid">
        <fgColor rgb="FFFFC000"/>
        <bgColor indexed="64"/>
      </patternFill>
    </fill>
    <fill>
      <patternFill patternType="solid">
        <fgColor rgb="FF92D050"/>
        <bgColor indexed="64"/>
      </patternFill>
    </fill>
    <fill>
      <patternFill patternType="solid">
        <fgColor rgb="FF006666"/>
        <bgColor indexed="64"/>
      </patternFill>
    </fill>
    <fill>
      <patternFill patternType="solid">
        <fgColor rgb="FF0000CC"/>
        <bgColor indexed="64"/>
      </patternFill>
    </fill>
    <fill>
      <patternFill patternType="solid">
        <fgColor theme="0" tint="-0.14999847407452621"/>
        <bgColor indexed="64"/>
      </patternFill>
    </fill>
    <fill>
      <patternFill patternType="solid">
        <fgColor rgb="FF008080"/>
        <bgColor indexed="64"/>
      </patternFill>
    </fill>
    <fill>
      <patternFill patternType="solid">
        <fgColor theme="2" tint="-9.9978637043366805E-2"/>
        <bgColor indexed="64"/>
      </patternFill>
    </fill>
  </fills>
  <borders count="3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6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1" fillId="21" borderId="2" applyNumberFormat="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7" borderId="1" applyNumberFormat="0" applyAlignment="0" applyProtection="0"/>
    <xf numFmtId="0" fontId="18" fillId="0" borderId="6" applyNumberFormat="0" applyFill="0" applyAlignment="0" applyProtection="0"/>
    <xf numFmtId="0" fontId="19" fillId="22" borderId="0" applyNumberFormat="0" applyBorder="0" applyAlignment="0" applyProtection="0"/>
    <xf numFmtId="0" fontId="6" fillId="0" borderId="0"/>
    <xf numFmtId="0" fontId="6" fillId="23" borderId="7" applyNumberFormat="0" applyFont="0" applyAlignment="0" applyProtection="0"/>
    <xf numFmtId="0" fontId="20" fillId="20"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0" fontId="4" fillId="0" borderId="0"/>
    <xf numFmtId="0" fontId="24" fillId="0" borderId="0"/>
    <xf numFmtId="0" fontId="6" fillId="0" borderId="0"/>
    <xf numFmtId="43" fontId="24" fillId="0" borderId="0" applyFont="0" applyFill="0" applyBorder="0" applyAlignment="0" applyProtection="0"/>
    <xf numFmtId="0" fontId="25" fillId="0" borderId="0"/>
    <xf numFmtId="43" fontId="6" fillId="0" borderId="0" applyFont="0" applyFill="0" applyBorder="0" applyAlignment="0" applyProtection="0"/>
    <xf numFmtId="0" fontId="6" fillId="0" borderId="0"/>
    <xf numFmtId="44" fontId="25" fillId="0" borderId="0" applyFont="0" applyFill="0" applyBorder="0" applyAlignment="0" applyProtection="0"/>
    <xf numFmtId="0" fontId="3" fillId="0" borderId="0"/>
    <xf numFmtId="0" fontId="6" fillId="0" borderId="0"/>
    <xf numFmtId="0" fontId="3" fillId="0" borderId="0"/>
    <xf numFmtId="0" fontId="29" fillId="0" borderId="0" applyNumberFormat="0" applyFill="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2" fillId="0" borderId="0"/>
    <xf numFmtId="0" fontId="1" fillId="0" borderId="0"/>
    <xf numFmtId="44" fontId="39" fillId="0" borderId="0" applyFont="0" applyFill="0" applyBorder="0" applyAlignment="0" applyProtection="0"/>
  </cellStyleXfs>
  <cellXfs count="251">
    <xf numFmtId="0" fontId="0" fillId="0" borderId="0" xfId="0"/>
    <xf numFmtId="14" fontId="26" fillId="24" borderId="0" xfId="0" applyNumberFormat="1" applyFont="1" applyFill="1" applyAlignment="1">
      <alignment horizontal="left" vertical="top"/>
    </xf>
    <xf numFmtId="0" fontId="26" fillId="24" borderId="10" xfId="45" applyFont="1" applyFill="1" applyBorder="1" applyAlignment="1">
      <alignment horizontal="center" vertical="top" wrapText="1"/>
    </xf>
    <xf numFmtId="0" fontId="26" fillId="0" borderId="0" xfId="45" applyFont="1" applyAlignment="1">
      <alignment vertical="top"/>
    </xf>
    <xf numFmtId="0" fontId="26" fillId="0" borderId="10" xfId="45" applyFont="1" applyBorder="1" applyAlignment="1">
      <alignment horizontal="center" vertical="top"/>
    </xf>
    <xf numFmtId="165" fontId="27" fillId="24" borderId="0" xfId="55" applyNumberFormat="1" applyFont="1" applyFill="1" applyBorder="1" applyAlignment="1" applyProtection="1">
      <alignment horizontal="left" vertical="top"/>
    </xf>
    <xf numFmtId="0" fontId="27" fillId="24" borderId="0" xfId="0" applyFont="1" applyFill="1" applyAlignment="1">
      <alignment horizontal="left" vertical="top"/>
    </xf>
    <xf numFmtId="2" fontId="5" fillId="24" borderId="11" xfId="45" applyNumberFormat="1" applyFont="1" applyFill="1" applyBorder="1" applyAlignment="1">
      <alignment vertical="top"/>
    </xf>
    <xf numFmtId="2" fontId="27" fillId="24" borderId="11" xfId="45" applyNumberFormat="1" applyFont="1" applyFill="1" applyBorder="1" applyAlignment="1">
      <alignment horizontal="left" vertical="top"/>
    </xf>
    <xf numFmtId="2" fontId="5" fillId="24" borderId="0" xfId="45" applyNumberFormat="1" applyFont="1" applyFill="1" applyAlignment="1">
      <alignment vertical="top"/>
    </xf>
    <xf numFmtId="0" fontId="26" fillId="24" borderId="0" xfId="45" applyFont="1" applyFill="1" applyAlignment="1">
      <alignment vertical="top"/>
    </xf>
    <xf numFmtId="2" fontId="27" fillId="24" borderId="0" xfId="45" applyNumberFormat="1" applyFont="1" applyFill="1" applyAlignment="1">
      <alignment horizontal="left" vertical="top"/>
    </xf>
    <xf numFmtId="0" fontId="31" fillId="25" borderId="0" xfId="45" applyFont="1" applyFill="1" applyAlignment="1">
      <alignment vertical="top"/>
    </xf>
    <xf numFmtId="0" fontId="26" fillId="24" borderId="10" xfId="45" applyFont="1" applyFill="1" applyBorder="1" applyAlignment="1">
      <alignment horizontal="center" vertical="top"/>
    </xf>
    <xf numFmtId="0" fontId="26" fillId="24" borderId="13" xfId="45" applyFont="1" applyFill="1" applyBorder="1" applyAlignment="1">
      <alignment horizontal="center" vertical="top" wrapText="1"/>
    </xf>
    <xf numFmtId="0" fontId="26" fillId="0" borderId="0" xfId="45" applyFont="1" applyAlignment="1">
      <alignment horizontal="center" vertical="top"/>
    </xf>
    <xf numFmtId="2" fontId="26" fillId="0" borderId="0" xfId="45" applyNumberFormat="1" applyFont="1" applyAlignment="1">
      <alignment horizontal="left" vertical="top" wrapText="1"/>
    </xf>
    <xf numFmtId="1" fontId="26" fillId="0" borderId="0" xfId="45" applyNumberFormat="1" applyFont="1" applyAlignment="1">
      <alignment horizontal="center" vertical="top" wrapText="1"/>
    </xf>
    <xf numFmtId="44" fontId="26" fillId="0" borderId="0" xfId="55" applyFont="1" applyBorder="1" applyAlignment="1">
      <alignment horizontal="center" vertical="top"/>
    </xf>
    <xf numFmtId="164" fontId="26" fillId="0" borderId="0" xfId="45" applyNumberFormat="1" applyFont="1" applyAlignment="1">
      <alignment vertical="top"/>
    </xf>
    <xf numFmtId="0" fontId="26" fillId="0" borderId="12" xfId="45" applyFont="1" applyBorder="1" applyAlignment="1">
      <alignment horizontal="center" vertical="top"/>
    </xf>
    <xf numFmtId="2" fontId="29" fillId="24" borderId="0" xfId="54" applyNumberFormat="1" applyFill="1" applyBorder="1" applyAlignment="1">
      <alignment horizontal="center" vertical="top"/>
    </xf>
    <xf numFmtId="0" fontId="26" fillId="24" borderId="17" xfId="45" applyFont="1" applyFill="1" applyBorder="1" applyAlignment="1">
      <alignment vertical="top"/>
    </xf>
    <xf numFmtId="0" fontId="26" fillId="0" borderId="21" xfId="45" applyFont="1" applyBorder="1" applyAlignment="1">
      <alignment horizontal="center" vertical="top"/>
    </xf>
    <xf numFmtId="2" fontId="26" fillId="0" borderId="21" xfId="45" applyNumberFormat="1" applyFont="1" applyBorder="1" applyAlignment="1">
      <alignment horizontal="left" vertical="top" wrapText="1"/>
    </xf>
    <xf numFmtId="1" fontId="26" fillId="0" borderId="21" xfId="45" applyNumberFormat="1" applyFont="1" applyBorder="1" applyAlignment="1">
      <alignment horizontal="center" vertical="top" wrapText="1"/>
    </xf>
    <xf numFmtId="44" fontId="26" fillId="0" borderId="21" xfId="55" applyFont="1" applyBorder="1" applyAlignment="1">
      <alignment horizontal="center" vertical="top"/>
    </xf>
    <xf numFmtId="164" fontId="26" fillId="0" borderId="21" xfId="45" applyNumberFormat="1" applyFont="1" applyBorder="1" applyAlignment="1">
      <alignment vertical="top"/>
    </xf>
    <xf numFmtId="169" fontId="36" fillId="24" borderId="10" xfId="45" applyNumberFormat="1" applyFont="1" applyFill="1" applyBorder="1" applyAlignment="1">
      <alignment horizontal="center" vertical="top" wrapText="1"/>
    </xf>
    <xf numFmtId="0" fontId="26" fillId="24" borderId="22" xfId="45" applyFont="1" applyFill="1" applyBorder="1" applyAlignment="1">
      <alignment vertical="top"/>
    </xf>
    <xf numFmtId="0" fontId="6" fillId="0" borderId="0" xfId="45"/>
    <xf numFmtId="0" fontId="27" fillId="24" borderId="0" xfId="45" applyFont="1" applyFill="1" applyAlignment="1">
      <alignment horizontal="left" vertical="top"/>
    </xf>
    <xf numFmtId="0" fontId="27" fillId="24" borderId="17" xfId="45" applyFont="1" applyFill="1" applyBorder="1" applyAlignment="1">
      <alignment horizontal="left" vertical="top"/>
    </xf>
    <xf numFmtId="14" fontId="26" fillId="24" borderId="0" xfId="45" applyNumberFormat="1" applyFont="1" applyFill="1" applyAlignment="1">
      <alignment horizontal="left" vertical="top"/>
    </xf>
    <xf numFmtId="14" fontId="26" fillId="24" borderId="17" xfId="45" applyNumberFormat="1" applyFont="1" applyFill="1" applyBorder="1" applyAlignment="1">
      <alignment horizontal="left" vertical="top"/>
    </xf>
    <xf numFmtId="0" fontId="6" fillId="24" borderId="0" xfId="45" applyFill="1"/>
    <xf numFmtId="0" fontId="6" fillId="0" borderId="17" xfId="45" applyBorder="1"/>
    <xf numFmtId="0" fontId="6" fillId="0" borderId="18" xfId="45" applyBorder="1"/>
    <xf numFmtId="165" fontId="35" fillId="26" borderId="16" xfId="45" applyNumberFormat="1" applyFont="1" applyFill="1" applyBorder="1" applyAlignment="1">
      <alignment horizontal="left" vertical="top"/>
    </xf>
    <xf numFmtId="0" fontId="27" fillId="24" borderId="11" xfId="45" applyFont="1" applyFill="1" applyBorder="1" applyAlignment="1">
      <alignment vertical="top"/>
    </xf>
    <xf numFmtId="168" fontId="26" fillId="24" borderId="0" xfId="45" applyNumberFormat="1" applyFont="1" applyFill="1" applyAlignment="1">
      <alignment vertical="top"/>
    </xf>
    <xf numFmtId="2" fontId="26" fillId="24" borderId="10" xfId="0" applyNumberFormat="1" applyFont="1" applyFill="1" applyBorder="1" applyAlignment="1">
      <alignment horizontal="left" vertical="top" wrapText="1"/>
    </xf>
    <xf numFmtId="2" fontId="26" fillId="0" borderId="10" xfId="0" applyNumberFormat="1" applyFont="1" applyBorder="1" applyAlignment="1">
      <alignment horizontal="left" vertical="top" wrapText="1"/>
    </xf>
    <xf numFmtId="0" fontId="34" fillId="0" borderId="24" xfId="45" applyFont="1" applyBorder="1" applyAlignment="1">
      <alignment horizontal="left" vertical="top"/>
    </xf>
    <xf numFmtId="0" fontId="26" fillId="0" borderId="11" xfId="45" applyFont="1" applyBorder="1" applyAlignment="1">
      <alignment horizontal="center" vertical="top"/>
    </xf>
    <xf numFmtId="2" fontId="26" fillId="0" borderId="11" xfId="45" applyNumberFormat="1" applyFont="1" applyBorder="1" applyAlignment="1">
      <alignment horizontal="left" vertical="top" wrapText="1"/>
    </xf>
    <xf numFmtId="1" fontId="26" fillId="0" borderId="11" xfId="45" applyNumberFormat="1" applyFont="1" applyBorder="1" applyAlignment="1">
      <alignment horizontal="center" vertical="top" wrapText="1"/>
    </xf>
    <xf numFmtId="164" fontId="26" fillId="0" borderId="11" xfId="45" applyNumberFormat="1" applyFont="1" applyBorder="1" applyAlignment="1">
      <alignment vertical="top"/>
    </xf>
    <xf numFmtId="44" fontId="26" fillId="0" borderId="10" xfId="55" applyFont="1" applyFill="1" applyBorder="1" applyAlignment="1">
      <alignment horizontal="center" vertical="top"/>
    </xf>
    <xf numFmtId="44" fontId="26" fillId="0" borderId="11" xfId="55" applyFont="1" applyBorder="1" applyAlignment="1">
      <alignment horizontal="center" vertical="top"/>
    </xf>
    <xf numFmtId="2" fontId="42" fillId="24" borderId="11" xfId="45" applyNumberFormat="1" applyFont="1" applyFill="1" applyBorder="1" applyAlignment="1">
      <alignment horizontal="left" vertical="top"/>
    </xf>
    <xf numFmtId="2" fontId="43" fillId="24" borderId="11" xfId="45" applyNumberFormat="1" applyFont="1" applyFill="1" applyBorder="1" applyAlignment="1">
      <alignment vertical="top"/>
    </xf>
    <xf numFmtId="0" fontId="41" fillId="0" borderId="0" xfId="45" applyFont="1"/>
    <xf numFmtId="0" fontId="41" fillId="0" borderId="21" xfId="45" applyFont="1" applyBorder="1"/>
    <xf numFmtId="0" fontId="47" fillId="0" borderId="21" xfId="45" applyFont="1" applyBorder="1"/>
    <xf numFmtId="0" fontId="26" fillId="24" borderId="10" xfId="0" applyFont="1" applyFill="1" applyBorder="1" applyAlignment="1">
      <alignment horizontal="center" vertical="top" wrapText="1"/>
    </xf>
    <xf numFmtId="44" fontId="26" fillId="24" borderId="0" xfId="45" applyNumberFormat="1" applyFont="1" applyFill="1" applyAlignment="1">
      <alignment vertical="top"/>
    </xf>
    <xf numFmtId="0" fontId="34" fillId="0" borderId="23" xfId="45" applyFont="1" applyBorder="1" applyAlignment="1">
      <alignment horizontal="left" vertical="top"/>
    </xf>
    <xf numFmtId="2" fontId="42" fillId="24" borderId="12" xfId="0" applyNumberFormat="1" applyFont="1" applyFill="1" applyBorder="1" applyAlignment="1">
      <alignment horizontal="left" vertical="top"/>
    </xf>
    <xf numFmtId="0" fontId="41" fillId="24" borderId="17" xfId="0" applyFont="1" applyFill="1" applyBorder="1" applyAlignment="1">
      <alignment horizontal="center" vertical="top"/>
    </xf>
    <xf numFmtId="0" fontId="42" fillId="24" borderId="0" xfId="0" applyFont="1" applyFill="1" applyAlignment="1">
      <alignment horizontal="left" vertical="top"/>
    </xf>
    <xf numFmtId="0" fontId="41" fillId="24" borderId="12" xfId="0" applyFont="1" applyFill="1" applyBorder="1" applyAlignment="1">
      <alignment horizontal="left" vertical="top"/>
    </xf>
    <xf numFmtId="14" fontId="41" fillId="24" borderId="0" xfId="0" applyNumberFormat="1" applyFont="1" applyFill="1" applyAlignment="1">
      <alignment horizontal="left" vertical="top"/>
    </xf>
    <xf numFmtId="0" fontId="42" fillId="24" borderId="12" xfId="0" applyFont="1" applyFill="1" applyBorder="1" applyAlignment="1">
      <alignment horizontal="left" vertical="top"/>
    </xf>
    <xf numFmtId="165" fontId="42" fillId="24" borderId="0" xfId="55" applyNumberFormat="1" applyFont="1" applyFill="1" applyBorder="1" applyAlignment="1" applyProtection="1">
      <alignment horizontal="left" vertical="top"/>
    </xf>
    <xf numFmtId="2" fontId="45" fillId="24" borderId="0" xfId="45" applyNumberFormat="1" applyFont="1" applyFill="1" applyAlignment="1">
      <alignment vertical="top"/>
    </xf>
    <xf numFmtId="0" fontId="26" fillId="28" borderId="0" xfId="45" applyFont="1" applyFill="1" applyAlignment="1">
      <alignment vertical="top"/>
    </xf>
    <xf numFmtId="0" fontId="26" fillId="28" borderId="11" xfId="45" applyFont="1" applyFill="1" applyBorder="1" applyAlignment="1">
      <alignment vertical="top"/>
    </xf>
    <xf numFmtId="0" fontId="30" fillId="28" borderId="0" xfId="45" applyFont="1" applyFill="1" applyAlignment="1">
      <alignment horizontal="center" vertical="top" wrapText="1"/>
    </xf>
    <xf numFmtId="0" fontId="26" fillId="27" borderId="0" xfId="45" applyFont="1" applyFill="1" applyAlignment="1">
      <alignment vertical="top"/>
    </xf>
    <xf numFmtId="0" fontId="30" fillId="24" borderId="0" xfId="45" applyFont="1" applyFill="1" applyAlignment="1">
      <alignment horizontal="center" vertical="top" wrapText="1"/>
    </xf>
    <xf numFmtId="0" fontId="31" fillId="24" borderId="0" xfId="45" applyFont="1" applyFill="1" applyAlignment="1">
      <alignment vertical="top"/>
    </xf>
    <xf numFmtId="14" fontId="33" fillId="24" borderId="0" xfId="45" applyNumberFormat="1" applyFont="1" applyFill="1" applyAlignment="1">
      <alignment horizontal="left" vertical="top"/>
    </xf>
    <xf numFmtId="0" fontId="26" fillId="24" borderId="11" xfId="45" applyFont="1" applyFill="1" applyBorder="1" applyAlignment="1">
      <alignment vertical="top"/>
    </xf>
    <xf numFmtId="0" fontId="26" fillId="24" borderId="21" xfId="45" applyFont="1" applyFill="1" applyBorder="1" applyAlignment="1">
      <alignment vertical="top"/>
    </xf>
    <xf numFmtId="2" fontId="40" fillId="29" borderId="19" xfId="0" applyNumberFormat="1" applyFont="1" applyFill="1" applyBorder="1" applyAlignment="1">
      <alignment horizontal="left" vertical="top"/>
    </xf>
    <xf numFmtId="2" fontId="40" fillId="29" borderId="14" xfId="0" applyNumberFormat="1" applyFont="1" applyFill="1" applyBorder="1" applyAlignment="1">
      <alignment horizontal="left" vertical="top"/>
    </xf>
    <xf numFmtId="2" fontId="40" fillId="29" borderId="14" xfId="0" applyNumberFormat="1" applyFont="1" applyFill="1" applyBorder="1" applyAlignment="1">
      <alignment vertical="top"/>
    </xf>
    <xf numFmtId="2" fontId="32" fillId="29" borderId="14" xfId="0" applyNumberFormat="1" applyFont="1" applyFill="1" applyBorder="1" applyAlignment="1">
      <alignment vertical="top"/>
    </xf>
    <xf numFmtId="2" fontId="32" fillId="29" borderId="14" xfId="45" applyNumberFormat="1" applyFont="1" applyFill="1" applyBorder="1" applyAlignment="1">
      <alignment horizontal="center" vertical="top"/>
    </xf>
    <xf numFmtId="2" fontId="30" fillId="29" borderId="14" xfId="45" applyNumberFormat="1" applyFont="1" applyFill="1" applyBorder="1" applyAlignment="1">
      <alignment horizontal="center" vertical="top"/>
    </xf>
    <xf numFmtId="44" fontId="30" fillId="29" borderId="14" xfId="55" applyFont="1" applyFill="1" applyBorder="1" applyAlignment="1">
      <alignment horizontal="center" vertical="top"/>
    </xf>
    <xf numFmtId="0" fontId="28" fillId="30" borderId="19" xfId="45" applyFont="1" applyFill="1" applyBorder="1" applyAlignment="1">
      <alignment horizontal="center" vertical="top" wrapText="1"/>
    </xf>
    <xf numFmtId="1" fontId="28" fillId="30" borderId="14" xfId="45" applyNumberFormat="1" applyFont="1" applyFill="1" applyBorder="1" applyAlignment="1">
      <alignment horizontal="center" vertical="top" wrapText="1"/>
    </xf>
    <xf numFmtId="0" fontId="28" fillId="30" borderId="14" xfId="45" applyFont="1" applyFill="1" applyBorder="1" applyAlignment="1">
      <alignment horizontal="center" vertical="top" wrapText="1"/>
    </xf>
    <xf numFmtId="164" fontId="28" fillId="30" borderId="14" xfId="45" applyNumberFormat="1" applyFont="1" applyFill="1" applyBorder="1" applyAlignment="1">
      <alignment horizontal="center" vertical="top" wrapText="1"/>
    </xf>
    <xf numFmtId="0" fontId="28" fillId="24" borderId="12" xfId="45" applyFont="1" applyFill="1" applyBorder="1" applyAlignment="1">
      <alignment horizontal="center" vertical="top" wrapText="1"/>
    </xf>
    <xf numFmtId="1" fontId="28" fillId="24" borderId="0" xfId="45" applyNumberFormat="1" applyFont="1" applyFill="1" applyBorder="1" applyAlignment="1">
      <alignment horizontal="center" vertical="top" wrapText="1"/>
    </xf>
    <xf numFmtId="164" fontId="28" fillId="24" borderId="0" xfId="45" applyNumberFormat="1" applyFont="1" applyFill="1" applyBorder="1" applyAlignment="1">
      <alignment horizontal="center" vertical="top" wrapText="1"/>
    </xf>
    <xf numFmtId="1" fontId="26" fillId="0" borderId="13" xfId="45" applyNumberFormat="1" applyFont="1" applyFill="1" applyBorder="1" applyAlignment="1">
      <alignment horizontal="center" vertical="top"/>
    </xf>
    <xf numFmtId="1" fontId="26" fillId="0" borderId="10" xfId="45" applyNumberFormat="1" applyFont="1" applyFill="1" applyBorder="1" applyAlignment="1">
      <alignment horizontal="center" vertical="top"/>
    </xf>
    <xf numFmtId="2" fontId="26" fillId="0" borderId="10" xfId="45" applyNumberFormat="1" applyFont="1" applyBorder="1" applyAlignment="1">
      <alignment horizontal="left" vertical="top" wrapText="1"/>
    </xf>
    <xf numFmtId="1" fontId="28" fillId="24" borderId="11" xfId="45" applyNumberFormat="1" applyFont="1" applyFill="1" applyBorder="1" applyAlignment="1">
      <alignment horizontal="center" vertical="top" wrapText="1"/>
    </xf>
    <xf numFmtId="0" fontId="28" fillId="24" borderId="11" xfId="45" applyFont="1" applyFill="1" applyBorder="1" applyAlignment="1">
      <alignment horizontal="center" vertical="top" wrapText="1"/>
    </xf>
    <xf numFmtId="0" fontId="26" fillId="24" borderId="13" xfId="45" applyFont="1" applyFill="1" applyBorder="1" applyAlignment="1">
      <alignment horizontal="center" vertical="top"/>
    </xf>
    <xf numFmtId="166" fontId="27" fillId="24" borderId="0" xfId="45" applyNumberFormat="1" applyFont="1" applyFill="1" applyBorder="1" applyAlignment="1">
      <alignment horizontal="center" vertical="top"/>
    </xf>
    <xf numFmtId="0" fontId="26" fillId="0" borderId="13" xfId="45" applyFont="1" applyBorder="1" applyAlignment="1">
      <alignment horizontal="center" vertical="top"/>
    </xf>
    <xf numFmtId="165" fontId="26" fillId="0" borderId="10" xfId="45" applyNumberFormat="1" applyFont="1" applyBorder="1" applyAlignment="1">
      <alignment horizontal="center" vertical="top"/>
    </xf>
    <xf numFmtId="2" fontId="34" fillId="0" borderId="10" xfId="45" applyNumberFormat="1" applyFont="1" applyBorder="1" applyAlignment="1">
      <alignment horizontal="left" vertical="top" wrapText="1"/>
    </xf>
    <xf numFmtId="0" fontId="26" fillId="0" borderId="0" xfId="45" applyFont="1" applyBorder="1" applyAlignment="1">
      <alignment horizontal="center" vertical="top"/>
    </xf>
    <xf numFmtId="1" fontId="27" fillId="0" borderId="0" xfId="45" applyNumberFormat="1" applyFont="1" applyBorder="1" applyAlignment="1">
      <alignment horizontal="left" vertical="top"/>
    </xf>
    <xf numFmtId="0" fontId="26" fillId="0" borderId="0" xfId="45" applyFont="1" applyBorder="1" applyAlignment="1">
      <alignment horizontal="left" vertical="top" wrapText="1"/>
    </xf>
    <xf numFmtId="1" fontId="26" fillId="0" borderId="0" xfId="45" applyNumberFormat="1" applyFont="1" applyBorder="1" applyAlignment="1">
      <alignment horizontal="center" vertical="top"/>
    </xf>
    <xf numFmtId="44" fontId="26" fillId="0" borderId="0" xfId="55" applyFont="1" applyFill="1" applyBorder="1" applyAlignment="1">
      <alignment horizontal="center" vertical="top"/>
    </xf>
    <xf numFmtId="164" fontId="26" fillId="0" borderId="0" xfId="45" applyNumberFormat="1" applyFont="1" applyBorder="1" applyAlignment="1">
      <alignment vertical="top"/>
    </xf>
    <xf numFmtId="0" fontId="31" fillId="24" borderId="0" xfId="45" applyFont="1" applyFill="1" applyBorder="1" applyAlignment="1">
      <alignment vertical="top"/>
    </xf>
    <xf numFmtId="0" fontId="26" fillId="0" borderId="25" xfId="45" applyFont="1" applyBorder="1" applyAlignment="1">
      <alignment horizontal="center" vertical="top"/>
    </xf>
    <xf numFmtId="0" fontId="26" fillId="24" borderId="25" xfId="45" applyFont="1" applyFill="1" applyBorder="1" applyAlignment="1">
      <alignment horizontal="center" vertical="top"/>
    </xf>
    <xf numFmtId="0" fontId="26" fillId="24" borderId="25" xfId="45" applyFont="1" applyFill="1" applyBorder="1" applyAlignment="1">
      <alignment horizontal="center" vertical="top" wrapText="1"/>
    </xf>
    <xf numFmtId="1" fontId="26" fillId="24" borderId="25" xfId="45" applyNumberFormat="1" applyFont="1" applyFill="1" applyBorder="1" applyAlignment="1">
      <alignment horizontal="right" vertical="top"/>
    </xf>
    <xf numFmtId="0" fontId="37" fillId="0" borderId="25" xfId="45" applyFont="1" applyBorder="1" applyAlignment="1">
      <alignment vertical="top" wrapText="1"/>
    </xf>
    <xf numFmtId="41" fontId="26" fillId="24" borderId="25" xfId="45" applyNumberFormat="1" applyFont="1" applyFill="1" applyBorder="1" applyAlignment="1">
      <alignment horizontal="center" vertical="top"/>
    </xf>
    <xf numFmtId="167" fontId="26" fillId="24" borderId="25" xfId="45" applyNumberFormat="1" applyFont="1" applyFill="1" applyBorder="1" applyAlignment="1">
      <alignment horizontal="center" vertical="top"/>
    </xf>
    <xf numFmtId="165" fontId="26" fillId="24" borderId="25" xfId="45" applyNumberFormat="1" applyFont="1" applyFill="1" applyBorder="1" applyAlignment="1">
      <alignment horizontal="center" vertical="top"/>
    </xf>
    <xf numFmtId="165" fontId="26" fillId="24" borderId="0" xfId="45" applyNumberFormat="1" applyFont="1" applyFill="1" applyBorder="1" applyAlignment="1">
      <alignment horizontal="center" vertical="top"/>
    </xf>
    <xf numFmtId="44" fontId="26" fillId="0" borderId="10" xfId="55" applyFont="1" applyFill="1" applyBorder="1" applyAlignment="1" applyProtection="1">
      <alignment horizontal="center" vertical="top"/>
    </xf>
    <xf numFmtId="2" fontId="48" fillId="31" borderId="13" xfId="45" applyNumberFormat="1" applyFont="1" applyFill="1" applyBorder="1" applyAlignment="1">
      <alignment horizontal="center" vertical="center" wrapText="1"/>
    </xf>
    <xf numFmtId="44" fontId="26" fillId="0" borderId="13" xfId="55" applyFont="1" applyFill="1" applyBorder="1" applyAlignment="1">
      <alignment horizontal="center" vertical="top"/>
    </xf>
    <xf numFmtId="166" fontId="27" fillId="0" borderId="13" xfId="45" applyNumberFormat="1" applyFont="1" applyBorder="1" applyAlignment="1">
      <alignment horizontal="center" vertical="top"/>
    </xf>
    <xf numFmtId="0" fontId="28" fillId="32" borderId="19" xfId="0" applyFont="1" applyFill="1" applyBorder="1" applyAlignment="1">
      <alignment horizontal="center" vertical="center"/>
    </xf>
    <xf numFmtId="49" fontId="27" fillId="0" borderId="26" xfId="0" applyNumberFormat="1" applyFont="1" applyBorder="1" applyAlignment="1">
      <alignment horizontal="center" vertical="center"/>
    </xf>
    <xf numFmtId="165" fontId="35" fillId="33" borderId="16" xfId="59" applyNumberFormat="1" applyFont="1" applyFill="1" applyBorder="1" applyAlignment="1">
      <alignment vertical="center"/>
    </xf>
    <xf numFmtId="0" fontId="35" fillId="33" borderId="16" xfId="59" applyNumberFormat="1" applyFont="1" applyFill="1" applyBorder="1" applyAlignment="1">
      <alignment vertical="center"/>
    </xf>
    <xf numFmtId="9" fontId="35" fillId="33" borderId="0" xfId="0" applyNumberFormat="1" applyFont="1" applyFill="1" applyAlignment="1">
      <alignment horizontal="center" vertical="center"/>
    </xf>
    <xf numFmtId="0" fontId="35" fillId="31" borderId="24" xfId="0" applyFont="1" applyFill="1" applyBorder="1" applyAlignment="1">
      <alignment vertical="center"/>
    </xf>
    <xf numFmtId="171" fontId="35" fillId="31" borderId="11" xfId="0" applyNumberFormat="1" applyFont="1" applyFill="1" applyBorder="1" applyAlignment="1">
      <alignment horizontal="center" vertical="center"/>
    </xf>
    <xf numFmtId="0" fontId="27" fillId="31" borderId="22" xfId="45" applyFont="1" applyFill="1" applyBorder="1" applyAlignment="1">
      <alignment horizontal="left" vertical="top"/>
    </xf>
    <xf numFmtId="0" fontId="35" fillId="31" borderId="12" xfId="0" applyFont="1" applyFill="1" applyBorder="1" applyAlignment="1">
      <alignment vertical="center"/>
    </xf>
    <xf numFmtId="9" fontId="35" fillId="31" borderId="0" xfId="0" applyNumberFormat="1" applyFont="1" applyFill="1" applyBorder="1" applyAlignment="1">
      <alignment horizontal="center" vertical="center"/>
    </xf>
    <xf numFmtId="171" fontId="35" fillId="31" borderId="0" xfId="0" applyNumberFormat="1" applyFont="1" applyFill="1" applyBorder="1" applyAlignment="1">
      <alignment horizontal="center" vertical="center"/>
    </xf>
    <xf numFmtId="14" fontId="26" fillId="31" borderId="17" xfId="45" applyNumberFormat="1" applyFont="1" applyFill="1" applyBorder="1" applyAlignment="1">
      <alignment horizontal="left" vertical="top"/>
    </xf>
    <xf numFmtId="14" fontId="26" fillId="31" borderId="18" xfId="45" applyNumberFormat="1" applyFont="1" applyFill="1" applyBorder="1" applyAlignment="1">
      <alignment horizontal="left" vertical="top"/>
    </xf>
    <xf numFmtId="49" fontId="41" fillId="0" borderId="19" xfId="45" applyNumberFormat="1" applyFont="1" applyBorder="1" applyAlignment="1">
      <alignment vertical="top" wrapText="1"/>
    </xf>
    <xf numFmtId="49" fontId="41" fillId="0" borderId="14" xfId="45" applyNumberFormat="1" applyFont="1" applyBorder="1" applyAlignment="1">
      <alignment vertical="top" wrapText="1"/>
    </xf>
    <xf numFmtId="49" fontId="41" fillId="0" borderId="20" xfId="45" applyNumberFormat="1" applyFont="1" applyBorder="1" applyAlignment="1">
      <alignment vertical="top" wrapText="1"/>
    </xf>
    <xf numFmtId="0" fontId="49" fillId="24" borderId="12" xfId="0" applyFont="1" applyFill="1" applyBorder="1" applyAlignment="1">
      <alignment horizontal="left" vertical="center"/>
    </xf>
    <xf numFmtId="0" fontId="27" fillId="24" borderId="12" xfId="0" applyFont="1" applyFill="1" applyBorder="1" applyAlignment="1">
      <alignment vertical="center"/>
    </xf>
    <xf numFmtId="0" fontId="27" fillId="24" borderId="12" xfId="0" applyFont="1" applyFill="1" applyBorder="1" applyAlignment="1">
      <alignment horizontal="left" vertical="center"/>
    </xf>
    <xf numFmtId="0" fontId="31" fillId="24" borderId="23" xfId="0" applyFont="1" applyFill="1" applyBorder="1"/>
    <xf numFmtId="0" fontId="34" fillId="31" borderId="27" xfId="0" applyFont="1" applyFill="1" applyBorder="1" applyAlignment="1">
      <alignment horizontal="left" vertical="center"/>
    </xf>
    <xf numFmtId="0" fontId="34" fillId="31" borderId="19" xfId="0" applyFont="1" applyFill="1" applyBorder="1" applyAlignment="1">
      <alignment horizontal="left" vertical="center"/>
    </xf>
    <xf numFmtId="0" fontId="49" fillId="24" borderId="24" xfId="0" applyFont="1" applyFill="1" applyBorder="1" applyAlignment="1">
      <alignment horizontal="left" vertical="center"/>
    </xf>
    <xf numFmtId="2" fontId="43" fillId="24" borderId="0" xfId="45" applyNumberFormat="1" applyFont="1" applyFill="1" applyBorder="1" applyAlignment="1">
      <alignment vertical="top"/>
    </xf>
    <xf numFmtId="14" fontId="44" fillId="24" borderId="0" xfId="45" applyNumberFormat="1" applyFont="1" applyFill="1" applyBorder="1" applyAlignment="1">
      <alignment vertical="top"/>
    </xf>
    <xf numFmtId="0" fontId="45" fillId="0" borderId="12" xfId="45" applyFont="1" applyBorder="1" applyAlignment="1">
      <alignment horizontal="left" vertical="top"/>
    </xf>
    <xf numFmtId="0" fontId="41" fillId="0" borderId="0" xfId="45" applyFont="1" applyBorder="1"/>
    <xf numFmtId="2" fontId="38" fillId="24" borderId="0" xfId="45" applyNumberFormat="1" applyFont="1" applyFill="1" applyBorder="1" applyAlignment="1">
      <alignment vertical="top"/>
    </xf>
    <xf numFmtId="0" fontId="44" fillId="24" borderId="0" xfId="45" applyFont="1" applyFill="1" applyBorder="1" applyAlignment="1">
      <alignment horizontal="left"/>
    </xf>
    <xf numFmtId="166" fontId="42" fillId="24" borderId="0" xfId="45" applyNumberFormat="1" applyFont="1" applyFill="1" applyBorder="1" applyAlignment="1">
      <alignment horizontal="left" vertical="top"/>
    </xf>
    <xf numFmtId="172" fontId="28" fillId="32" borderId="16" xfId="0" applyNumberFormat="1" applyFont="1" applyFill="1" applyBorder="1" applyAlignment="1">
      <alignment horizontal="center" vertical="center"/>
    </xf>
    <xf numFmtId="165" fontId="31" fillId="31" borderId="16" xfId="0" applyNumberFormat="1" applyFont="1" applyFill="1" applyBorder="1"/>
    <xf numFmtId="14" fontId="27" fillId="24" borderId="0" xfId="0" applyNumberFormat="1" applyFont="1" applyFill="1" applyBorder="1" applyAlignment="1">
      <alignment horizontal="center" vertical="center" wrapText="1"/>
    </xf>
    <xf numFmtId="0" fontId="27" fillId="24" borderId="0" xfId="0" applyFont="1" applyFill="1" applyBorder="1" applyAlignment="1">
      <alignment horizontal="center" vertical="center" wrapText="1"/>
    </xf>
    <xf numFmtId="0" fontId="26" fillId="24" borderId="0" xfId="0" applyFont="1" applyFill="1" applyBorder="1" applyAlignment="1">
      <alignment horizontal="center" vertical="center"/>
    </xf>
    <xf numFmtId="3" fontId="35" fillId="24" borderId="0" xfId="0" applyNumberFormat="1" applyFont="1" applyFill="1" applyBorder="1" applyAlignment="1">
      <alignment horizontal="center"/>
    </xf>
    <xf numFmtId="0" fontId="35" fillId="24" borderId="0" xfId="0" applyFont="1" applyFill="1" applyBorder="1" applyAlignment="1">
      <alignment horizontal="center"/>
    </xf>
    <xf numFmtId="165" fontId="28" fillId="32" borderId="20" xfId="59" applyNumberFormat="1" applyFont="1" applyFill="1" applyBorder="1" applyAlignment="1">
      <alignment vertical="center"/>
    </xf>
    <xf numFmtId="0" fontId="31" fillId="24" borderId="0" xfId="0" applyFont="1" applyFill="1" applyBorder="1"/>
    <xf numFmtId="171" fontId="28" fillId="32" borderId="20" xfId="0" applyNumberFormat="1" applyFont="1" applyFill="1" applyBorder="1" applyAlignment="1">
      <alignment vertical="center"/>
    </xf>
    <xf numFmtId="0" fontId="46" fillId="0" borderId="23" xfId="45" applyFont="1" applyBorder="1"/>
    <xf numFmtId="165" fontId="35" fillId="31" borderId="0" xfId="0" applyNumberFormat="1" applyFont="1" applyFill="1" applyBorder="1" applyAlignment="1">
      <alignment horizontal="center" vertical="center"/>
    </xf>
    <xf numFmtId="0" fontId="35" fillId="31" borderId="0" xfId="0" applyFont="1" applyFill="1" applyBorder="1" applyAlignment="1">
      <alignment vertical="center"/>
    </xf>
    <xf numFmtId="1" fontId="35" fillId="31" borderId="0" xfId="45" applyNumberFormat="1" applyFont="1" applyFill="1" applyBorder="1" applyAlignment="1">
      <alignment horizontal="center" vertical="top"/>
    </xf>
    <xf numFmtId="165" fontId="31" fillId="0" borderId="29" xfId="0" applyNumberFormat="1" applyFont="1" applyBorder="1"/>
    <xf numFmtId="165" fontId="31" fillId="0" borderId="30" xfId="0" applyNumberFormat="1" applyFont="1" applyBorder="1"/>
    <xf numFmtId="0" fontId="31" fillId="0" borderId="29" xfId="0" applyNumberFormat="1" applyFont="1" applyBorder="1"/>
    <xf numFmtId="0" fontId="28" fillId="32" borderId="16" xfId="0" applyFont="1" applyFill="1" applyBorder="1" applyAlignment="1">
      <alignment horizontal="center" vertical="center"/>
    </xf>
    <xf numFmtId="0" fontId="28" fillId="32" borderId="16" xfId="0" applyFont="1" applyFill="1" applyBorder="1" applyAlignment="1">
      <alignment horizontal="center" vertical="center" wrapText="1"/>
    </xf>
    <xf numFmtId="0" fontId="31" fillId="0" borderId="13" xfId="0" applyFont="1" applyBorder="1" applyAlignment="1">
      <alignment vertical="center"/>
    </xf>
    <xf numFmtId="1" fontId="31" fillId="0" borderId="10" xfId="0" applyNumberFormat="1" applyFont="1" applyBorder="1" applyAlignment="1">
      <alignment horizontal="center" vertical="center"/>
    </xf>
    <xf numFmtId="0" fontId="31" fillId="0" borderId="10" xfId="0" applyFont="1" applyBorder="1" applyAlignment="1">
      <alignment vertical="center"/>
    </xf>
    <xf numFmtId="0" fontId="31" fillId="0" borderId="25" xfId="0" applyFont="1" applyBorder="1" applyAlignment="1">
      <alignment vertical="center"/>
    </xf>
    <xf numFmtId="1" fontId="31" fillId="0" borderId="25" xfId="0" applyNumberFormat="1" applyFont="1" applyBorder="1" applyAlignment="1">
      <alignment horizontal="center" vertical="center"/>
    </xf>
    <xf numFmtId="0" fontId="28" fillId="32" borderId="28" xfId="0" applyFont="1" applyFill="1" applyBorder="1" applyAlignment="1">
      <alignment horizontal="center" vertical="center" wrapText="1"/>
    </xf>
    <xf numFmtId="0" fontId="48" fillId="0" borderId="27" xfId="0" applyFont="1" applyBorder="1" applyAlignment="1">
      <alignment vertical="center"/>
    </xf>
    <xf numFmtId="0" fontId="26" fillId="0" borderId="27" xfId="0" applyFont="1" applyBorder="1" applyAlignment="1">
      <alignment vertical="center"/>
    </xf>
    <xf numFmtId="165" fontId="28" fillId="32" borderId="16" xfId="59" applyNumberFormat="1" applyFont="1" applyFill="1" applyBorder="1" applyAlignment="1">
      <alignment vertical="center"/>
    </xf>
    <xf numFmtId="0" fontId="35" fillId="33" borderId="16" xfId="0" applyFont="1" applyFill="1" applyBorder="1" applyAlignment="1">
      <alignment horizontal="center" vertical="center"/>
    </xf>
    <xf numFmtId="170" fontId="28" fillId="32" borderId="15" xfId="0" applyNumberFormat="1" applyFont="1" applyFill="1" applyBorder="1" applyAlignment="1">
      <alignment horizontal="center" vertical="center"/>
    </xf>
    <xf numFmtId="170" fontId="28" fillId="32" borderId="31" xfId="0" applyNumberFormat="1" applyFont="1" applyFill="1" applyBorder="1" applyAlignment="1">
      <alignment horizontal="center" vertical="center"/>
    </xf>
    <xf numFmtId="170" fontId="28" fillId="32" borderId="19" xfId="0" applyNumberFormat="1" applyFont="1" applyFill="1" applyBorder="1" applyAlignment="1">
      <alignment horizontal="center" vertical="center"/>
    </xf>
    <xf numFmtId="170" fontId="28" fillId="32" borderId="14" xfId="0" applyNumberFormat="1" applyFont="1" applyFill="1" applyBorder="1" applyAlignment="1">
      <alignment horizontal="center" vertical="center"/>
    </xf>
    <xf numFmtId="0" fontId="30" fillId="29" borderId="19" xfId="45" applyFont="1" applyFill="1" applyBorder="1" applyAlignment="1">
      <alignment horizontal="center" vertical="top"/>
    </xf>
    <xf numFmtId="0" fontId="30" fillId="29" borderId="14" xfId="45" applyFont="1" applyFill="1" applyBorder="1" applyAlignment="1">
      <alignment horizontal="center" vertical="top"/>
    </xf>
    <xf numFmtId="0" fontId="30" fillId="29" borderId="20" xfId="45" applyFont="1" applyFill="1" applyBorder="1" applyAlignment="1">
      <alignment horizontal="center" vertical="top"/>
    </xf>
    <xf numFmtId="0" fontId="27" fillId="31" borderId="19" xfId="45" applyFont="1" applyFill="1" applyBorder="1" applyAlignment="1">
      <alignment horizontal="center" vertical="top"/>
    </xf>
    <xf numFmtId="0" fontId="27" fillId="31" borderId="14" xfId="45" applyFont="1" applyFill="1" applyBorder="1" applyAlignment="1">
      <alignment horizontal="center" vertical="top"/>
    </xf>
    <xf numFmtId="0" fontId="27" fillId="31" borderId="20" xfId="45" applyFont="1" applyFill="1" applyBorder="1" applyAlignment="1">
      <alignment horizontal="center" vertical="top"/>
    </xf>
    <xf numFmtId="165" fontId="28" fillId="29" borderId="19" xfId="45" applyNumberFormat="1" applyFont="1" applyFill="1" applyBorder="1" applyAlignment="1">
      <alignment horizontal="center" vertical="top"/>
    </xf>
    <xf numFmtId="165" fontId="28" fillId="29" borderId="20" xfId="45" applyNumberFormat="1" applyFont="1" applyFill="1" applyBorder="1" applyAlignment="1">
      <alignment horizontal="center" vertical="top"/>
    </xf>
    <xf numFmtId="165" fontId="28" fillId="29" borderId="24" xfId="45" applyNumberFormat="1" applyFont="1" applyFill="1" applyBorder="1" applyAlignment="1">
      <alignment horizontal="center" vertical="top"/>
    </xf>
    <xf numFmtId="165" fontId="28" fillId="29" borderId="22" xfId="45" applyNumberFormat="1" applyFont="1" applyFill="1" applyBorder="1" applyAlignment="1">
      <alignment horizontal="center" vertical="top"/>
    </xf>
    <xf numFmtId="165" fontId="35" fillId="31" borderId="19" xfId="45" applyNumberFormat="1" applyFont="1" applyFill="1" applyBorder="1" applyAlignment="1">
      <alignment horizontal="center" vertical="top"/>
    </xf>
    <xf numFmtId="165" fontId="35" fillId="31" borderId="20" xfId="45" applyNumberFormat="1" applyFont="1" applyFill="1" applyBorder="1" applyAlignment="1">
      <alignment horizontal="center" vertical="top"/>
    </xf>
    <xf numFmtId="165" fontId="35" fillId="31" borderId="23" xfId="45" applyNumberFormat="1" applyFont="1" applyFill="1" applyBorder="1" applyAlignment="1">
      <alignment horizontal="center" vertical="top"/>
    </xf>
    <xf numFmtId="165" fontId="35" fillId="31" borderId="18" xfId="45" applyNumberFormat="1" applyFont="1" applyFill="1" applyBorder="1" applyAlignment="1">
      <alignment horizontal="center" vertical="top"/>
    </xf>
    <xf numFmtId="1" fontId="28" fillId="29" borderId="19" xfId="45" applyNumberFormat="1" applyFont="1" applyFill="1" applyBorder="1" applyAlignment="1">
      <alignment horizontal="center" vertical="top"/>
    </xf>
    <xf numFmtId="1" fontId="28" fillId="29" borderId="14" xfId="45" applyNumberFormat="1" applyFont="1" applyFill="1" applyBorder="1" applyAlignment="1">
      <alignment horizontal="center" vertical="top"/>
    </xf>
    <xf numFmtId="1" fontId="28" fillId="29" borderId="20" xfId="45" applyNumberFormat="1" applyFont="1" applyFill="1" applyBorder="1" applyAlignment="1">
      <alignment horizontal="center" vertical="top"/>
    </xf>
    <xf numFmtId="2" fontId="26" fillId="0" borderId="13" xfId="45" applyNumberFormat="1" applyFont="1" applyBorder="1" applyAlignment="1">
      <alignment horizontal="left" vertical="top" wrapText="1"/>
    </xf>
    <xf numFmtId="1" fontId="26" fillId="0" borderId="13" xfId="45" applyNumberFormat="1" applyFont="1" applyBorder="1" applyAlignment="1">
      <alignment horizontal="center" vertical="top"/>
    </xf>
    <xf numFmtId="1" fontId="26" fillId="24" borderId="13" xfId="45" applyNumberFormat="1" applyFont="1" applyFill="1" applyBorder="1" applyAlignment="1">
      <alignment horizontal="center" vertical="top"/>
    </xf>
    <xf numFmtId="1" fontId="51" fillId="0" borderId="10" xfId="45" applyNumberFormat="1" applyFont="1" applyBorder="1" applyAlignment="1">
      <alignment horizontal="right" vertical="top"/>
    </xf>
    <xf numFmtId="2" fontId="27" fillId="24" borderId="13" xfId="45" applyNumberFormat="1" applyFont="1" applyFill="1" applyBorder="1" applyAlignment="1">
      <alignment horizontal="left" vertical="top" wrapText="1"/>
    </xf>
    <xf numFmtId="2" fontId="26" fillId="24" borderId="13" xfId="45" applyNumberFormat="1" applyFont="1" applyFill="1" applyBorder="1" applyAlignment="1">
      <alignment horizontal="left" vertical="top" wrapText="1"/>
    </xf>
    <xf numFmtId="1" fontId="51" fillId="24" borderId="10" xfId="45" applyNumberFormat="1" applyFont="1" applyFill="1" applyBorder="1" applyAlignment="1">
      <alignment horizontal="right" vertical="top"/>
    </xf>
    <xf numFmtId="0" fontId="26" fillId="0" borderId="10" xfId="0" applyFont="1" applyBorder="1" applyAlignment="1">
      <alignment horizontal="center" vertical="top"/>
    </xf>
    <xf numFmtId="0" fontId="33" fillId="24" borderId="13" xfId="45" applyFont="1" applyFill="1" applyBorder="1" applyAlignment="1">
      <alignment horizontal="center" vertical="top" wrapText="1"/>
    </xf>
    <xf numFmtId="169" fontId="27" fillId="24" borderId="10" xfId="0" applyNumberFormat="1" applyFont="1" applyFill="1" applyBorder="1" applyAlignment="1">
      <alignment horizontal="center" vertical="top" wrapText="1"/>
    </xf>
    <xf numFmtId="1" fontId="51" fillId="0" borderId="13" xfId="45" applyNumberFormat="1" applyFont="1" applyBorder="1" applyAlignment="1">
      <alignment horizontal="right" vertical="top"/>
    </xf>
    <xf numFmtId="0" fontId="26" fillId="24" borderId="32" xfId="0" applyFont="1" applyFill="1" applyBorder="1" applyAlignment="1">
      <alignment horizontal="center" vertical="top" wrapText="1"/>
    </xf>
    <xf numFmtId="0" fontId="26" fillId="24" borderId="13" xfId="0" applyFont="1" applyFill="1" applyBorder="1" applyAlignment="1">
      <alignment horizontal="center" vertical="top" wrapText="1"/>
    </xf>
    <xf numFmtId="1" fontId="26" fillId="0" borderId="13" xfId="0" applyNumberFormat="1" applyFont="1" applyBorder="1" applyAlignment="1">
      <alignment horizontal="right" vertical="top"/>
    </xf>
    <xf numFmtId="2" fontId="52" fillId="24" borderId="13" xfId="0" applyNumberFormat="1" applyFont="1" applyFill="1" applyBorder="1" applyAlignment="1">
      <alignment horizontal="left" vertical="top" wrapText="1"/>
    </xf>
    <xf numFmtId="1" fontId="26" fillId="24" borderId="33" xfId="0" applyNumberFormat="1" applyFont="1" applyFill="1" applyBorder="1" applyAlignment="1">
      <alignment horizontal="center" vertical="top"/>
    </xf>
    <xf numFmtId="0" fontId="26" fillId="24" borderId="33" xfId="0" applyFont="1" applyFill="1" applyBorder="1" applyAlignment="1">
      <alignment horizontal="center" vertical="top" wrapText="1"/>
    </xf>
    <xf numFmtId="0" fontId="26" fillId="24" borderId="34" xfId="0" applyFont="1" applyFill="1" applyBorder="1" applyAlignment="1">
      <alignment horizontal="center" vertical="top" wrapText="1"/>
    </xf>
    <xf numFmtId="2" fontId="27" fillId="24" borderId="13" xfId="0" applyNumberFormat="1" applyFont="1" applyFill="1" applyBorder="1" applyAlignment="1">
      <alignment horizontal="center" vertical="top" wrapText="1"/>
    </xf>
    <xf numFmtId="1" fontId="26" fillId="0" borderId="10" xfId="0" applyNumberFormat="1" applyFont="1" applyBorder="1" applyAlignment="1">
      <alignment horizontal="center" vertical="top"/>
    </xf>
    <xf numFmtId="2" fontId="26" fillId="0" borderId="13" xfId="0" applyNumberFormat="1" applyFont="1" applyBorder="1" applyAlignment="1">
      <alignment horizontal="left" vertical="top" wrapText="1"/>
    </xf>
    <xf numFmtId="1" fontId="26" fillId="0" borderId="13" xfId="0" applyNumberFormat="1" applyFont="1" applyBorder="1" applyAlignment="1">
      <alignment horizontal="center" vertical="top"/>
    </xf>
    <xf numFmtId="0" fontId="26" fillId="24" borderId="35" xfId="0" applyFont="1" applyFill="1" applyBorder="1" applyAlignment="1">
      <alignment horizontal="center" vertical="top" wrapText="1"/>
    </xf>
    <xf numFmtId="1" fontId="26" fillId="0" borderId="10" xfId="0" applyNumberFormat="1" applyFont="1" applyBorder="1" applyAlignment="1">
      <alignment horizontal="right" vertical="top"/>
    </xf>
    <xf numFmtId="2" fontId="26" fillId="0" borderId="10" xfId="0" applyNumberFormat="1" applyFont="1" applyBorder="1" applyAlignment="1">
      <alignment horizontal="right" vertical="top" wrapText="1"/>
    </xf>
    <xf numFmtId="1" fontId="26" fillId="24" borderId="10" xfId="0" applyNumberFormat="1" applyFont="1" applyFill="1" applyBorder="1" applyAlignment="1">
      <alignment horizontal="right" vertical="top"/>
    </xf>
    <xf numFmtId="2" fontId="26" fillId="24" borderId="13" xfId="0" applyNumberFormat="1" applyFont="1" applyFill="1" applyBorder="1" applyAlignment="1">
      <alignment horizontal="left" vertical="top" wrapText="1"/>
    </xf>
    <xf numFmtId="1" fontId="26" fillId="24" borderId="13" xfId="0" applyNumberFormat="1" applyFont="1" applyFill="1" applyBorder="1" applyAlignment="1">
      <alignment horizontal="center" vertical="top"/>
    </xf>
    <xf numFmtId="41" fontId="26" fillId="24" borderId="10" xfId="0" applyNumberFormat="1" applyFont="1" applyFill="1" applyBorder="1" applyAlignment="1">
      <alignment horizontal="center" vertical="top"/>
    </xf>
    <xf numFmtId="173" fontId="26" fillId="24" borderId="10" xfId="0" applyNumberFormat="1" applyFont="1" applyFill="1" applyBorder="1" applyAlignment="1">
      <alignment horizontal="center" vertical="top"/>
    </xf>
    <xf numFmtId="0" fontId="26" fillId="24" borderId="10" xfId="0" applyFont="1" applyFill="1" applyBorder="1" applyAlignment="1">
      <alignment horizontal="center" vertical="top"/>
    </xf>
    <xf numFmtId="0" fontId="26" fillId="0" borderId="13" xfId="0" applyFont="1" applyBorder="1" applyAlignment="1">
      <alignment horizontal="center" vertical="top"/>
    </xf>
    <xf numFmtId="0" fontId="53" fillId="24" borderId="33" xfId="0" applyFont="1" applyFill="1" applyBorder="1" applyAlignment="1">
      <alignment horizontal="center" vertical="top" wrapText="1"/>
    </xf>
    <xf numFmtId="0" fontId="33" fillId="24" borderId="33" xfId="0" applyFont="1" applyFill="1" applyBorder="1" applyAlignment="1">
      <alignment horizontal="center" vertical="top" wrapText="1"/>
    </xf>
    <xf numFmtId="0" fontId="53" fillId="24" borderId="10" xfId="0" applyFont="1" applyFill="1" applyBorder="1" applyAlignment="1">
      <alignment horizontal="center" vertical="top" wrapText="1"/>
    </xf>
    <xf numFmtId="1" fontId="26" fillId="24" borderId="13" xfId="0" applyNumberFormat="1" applyFont="1" applyFill="1" applyBorder="1" applyAlignment="1">
      <alignment horizontal="right" vertical="top"/>
    </xf>
    <xf numFmtId="2" fontId="52" fillId="0" borderId="10" xfId="0" applyNumberFormat="1" applyFont="1" applyBorder="1" applyAlignment="1">
      <alignment horizontal="left" vertical="top" wrapText="1"/>
    </xf>
    <xf numFmtId="0" fontId="53" fillId="24" borderId="13" xfId="45" applyFont="1" applyFill="1" applyBorder="1" applyAlignment="1">
      <alignment horizontal="center" vertical="top" wrapText="1"/>
    </xf>
    <xf numFmtId="1" fontId="26" fillId="24" borderId="10" xfId="0" applyNumberFormat="1" applyFont="1" applyFill="1" applyBorder="1" applyAlignment="1">
      <alignment horizontal="center" vertical="top"/>
    </xf>
    <xf numFmtId="0" fontId="26" fillId="0" borderId="25" xfId="0" applyFont="1" applyBorder="1" applyAlignment="1">
      <alignment horizontal="center" vertical="top"/>
    </xf>
    <xf numFmtId="0" fontId="26" fillId="0" borderId="36" xfId="0" applyFont="1" applyBorder="1" applyAlignment="1">
      <alignment horizontal="center" vertical="top" wrapText="1"/>
    </xf>
    <xf numFmtId="0" fontId="53" fillId="0" borderId="33" xfId="0" applyFont="1" applyBorder="1" applyAlignment="1">
      <alignment horizontal="center" vertical="top" wrapText="1"/>
    </xf>
    <xf numFmtId="2" fontId="54" fillId="0" borderId="10" xfId="0" applyNumberFormat="1" applyFont="1" applyBorder="1" applyAlignment="1">
      <alignment horizontal="left" vertical="top" wrapText="1"/>
    </xf>
    <xf numFmtId="0" fontId="26" fillId="0" borderId="33" xfId="0" applyFont="1" applyBorder="1" applyAlignment="1">
      <alignment horizontal="center" vertical="top" wrapText="1"/>
    </xf>
    <xf numFmtId="0" fontId="37" fillId="24" borderId="10" xfId="0" applyFont="1" applyFill="1" applyBorder="1" applyAlignment="1">
      <alignment horizontal="center" vertical="top" wrapText="1"/>
    </xf>
    <xf numFmtId="2" fontId="33" fillId="0" borderId="10" xfId="0" applyNumberFormat="1" applyFont="1" applyBorder="1" applyAlignment="1">
      <alignment horizontal="left" vertical="top" wrapText="1"/>
    </xf>
    <xf numFmtId="1" fontId="26" fillId="24" borderId="33" xfId="0" applyNumberFormat="1" applyFont="1" applyFill="1" applyBorder="1" applyAlignment="1">
      <alignment horizontal="right" vertical="top"/>
    </xf>
    <xf numFmtId="1" fontId="26" fillId="0" borderId="36" xfId="0" applyNumberFormat="1" applyFont="1" applyBorder="1" applyAlignment="1">
      <alignment horizontal="center" vertical="top"/>
    </xf>
    <xf numFmtId="0" fontId="26" fillId="0" borderId="13" xfId="0" applyFont="1" applyBorder="1" applyAlignment="1">
      <alignment vertical="top"/>
    </xf>
    <xf numFmtId="0" fontId="26" fillId="0" borderId="29" xfId="0" applyFont="1" applyBorder="1" applyAlignment="1">
      <alignment vertical="center"/>
    </xf>
    <xf numFmtId="49" fontId="27" fillId="0" borderId="29" xfId="0" applyNumberFormat="1" applyFont="1" applyBorder="1" applyAlignment="1">
      <alignment horizontal="center" vertical="center"/>
    </xf>
    <xf numFmtId="0" fontId="26" fillId="0" borderId="26" xfId="0" applyFont="1" applyBorder="1" applyAlignment="1">
      <alignment vertical="center"/>
    </xf>
  </cellXfs>
  <cellStyles count="6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46" xr:uid="{00000000-0005-0000-0000-00001B000000}"/>
    <cellStyle name="Comma 2 2" xfId="48" xr:uid="{00000000-0005-0000-0000-00001C000000}"/>
    <cellStyle name="Currency" xfId="59" builtinId="4"/>
    <cellStyle name="Currency 2" xfId="50" xr:uid="{00000000-0005-0000-0000-00001D000000}"/>
    <cellStyle name="Currency 3" xfId="55" xr:uid="{00000000-0005-0000-0000-00001E000000}"/>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54" builtinId="8"/>
    <cellStyle name="Input" xfId="34" builtinId="20" customBuiltin="1"/>
    <cellStyle name="Linked Cell" xfId="35" builtinId="24" customBuiltin="1"/>
    <cellStyle name="Neutral" xfId="36" builtinId="28" customBuiltin="1"/>
    <cellStyle name="Normal" xfId="0" builtinId="0"/>
    <cellStyle name="Normal 2" xfId="44" xr:uid="{00000000-0005-0000-0000-00002A000000}"/>
    <cellStyle name="Normal 2 2" xfId="47" xr:uid="{00000000-0005-0000-0000-00002B000000}"/>
    <cellStyle name="Normal 2 3" xfId="45" xr:uid="{00000000-0005-0000-0000-00002C000000}"/>
    <cellStyle name="Normal 2 3 2" xfId="52" xr:uid="{00000000-0005-0000-0000-00002D000000}"/>
    <cellStyle name="Normal 3" xfId="37" xr:uid="{00000000-0005-0000-0000-00002E000000}"/>
    <cellStyle name="Normal 4" xfId="43" xr:uid="{00000000-0005-0000-0000-00002F000000}"/>
    <cellStyle name="Normal 4 2" xfId="53" xr:uid="{00000000-0005-0000-0000-000030000000}"/>
    <cellStyle name="Normal 4 3" xfId="51" xr:uid="{00000000-0005-0000-0000-000031000000}"/>
    <cellStyle name="Normal 5" xfId="49" xr:uid="{00000000-0005-0000-0000-000032000000}"/>
    <cellStyle name="Normal 6" xfId="57" xr:uid="{00000000-0005-0000-0000-000033000000}"/>
    <cellStyle name="Normal 7" xfId="58" xr:uid="{00000000-0005-0000-0000-000034000000}"/>
    <cellStyle name="Note" xfId="38" builtinId="10" customBuiltin="1"/>
    <cellStyle name="Output" xfId="39" builtinId="21" customBuiltin="1"/>
    <cellStyle name="Percent 2" xfId="56" xr:uid="{00000000-0005-0000-0000-000038000000}"/>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006666"/>
      <color rgb="FF0000CC"/>
      <color rgb="FFF50101"/>
      <color rgb="FFFF512C"/>
      <color rgb="FFF55D61"/>
      <color rgb="FFFED2DC"/>
      <color rgb="FFD5D5D5"/>
      <color rgb="FFB94517"/>
      <color rgb="FFFE9494"/>
      <color rgb="FFF3F3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304800</xdr:colOff>
      <xdr:row>0</xdr:row>
      <xdr:rowOff>57150</xdr:rowOff>
    </xdr:from>
    <xdr:to>
      <xdr:col>3</xdr:col>
      <xdr:colOff>1537889</xdr:colOff>
      <xdr:row>8</xdr:row>
      <xdr:rowOff>73817</xdr:rowOff>
    </xdr:to>
    <xdr:pic>
      <xdr:nvPicPr>
        <xdr:cNvPr id="2" name="Picture 1">
          <a:extLst>
            <a:ext uri="{FF2B5EF4-FFF2-40B4-BE49-F238E27FC236}">
              <a16:creationId xmlns:a16="http://schemas.microsoft.com/office/drawing/2014/main" id="{9A10B908-2906-4E98-A595-E17D298F6E50}"/>
            </a:ext>
          </a:extLst>
        </xdr:cNvPr>
        <xdr:cNvPicPr>
          <a:picLocks noChangeAspect="1"/>
        </xdr:cNvPicPr>
      </xdr:nvPicPr>
      <xdr:blipFill>
        <a:blip xmlns:r="http://schemas.openxmlformats.org/officeDocument/2006/relationships" r:embed="rId1"/>
        <a:stretch>
          <a:fillRect/>
        </a:stretch>
      </xdr:blipFill>
      <xdr:spPr>
        <a:xfrm>
          <a:off x="5724525" y="57150"/>
          <a:ext cx="3099989" cy="17121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423334</xdr:colOff>
      <xdr:row>1</xdr:row>
      <xdr:rowOff>42333</xdr:rowOff>
    </xdr:from>
    <xdr:to>
      <xdr:col>9</xdr:col>
      <xdr:colOff>327154</xdr:colOff>
      <xdr:row>4</xdr:row>
      <xdr:rowOff>156367</xdr:rowOff>
    </xdr:to>
    <xdr:pic>
      <xdr:nvPicPr>
        <xdr:cNvPr id="2" name="Picture 1">
          <a:extLst>
            <a:ext uri="{FF2B5EF4-FFF2-40B4-BE49-F238E27FC236}">
              <a16:creationId xmlns:a16="http://schemas.microsoft.com/office/drawing/2014/main" id="{DB795518-0345-462F-8931-C9530B0ECBDC}"/>
            </a:ext>
          </a:extLst>
        </xdr:cNvPr>
        <xdr:cNvPicPr>
          <a:picLocks noChangeAspect="1"/>
        </xdr:cNvPicPr>
      </xdr:nvPicPr>
      <xdr:blipFill>
        <a:blip xmlns:r="http://schemas.openxmlformats.org/officeDocument/2006/relationships" r:embed="rId1"/>
        <a:stretch>
          <a:fillRect/>
        </a:stretch>
      </xdr:blipFill>
      <xdr:spPr>
        <a:xfrm>
          <a:off x="8688917" y="254000"/>
          <a:ext cx="1692404" cy="71728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1:M36"/>
  <sheetViews>
    <sheetView showGridLines="0" tabSelected="1" view="pageBreakPreview" topLeftCell="A11" zoomScaleNormal="100" zoomScaleSheetLayoutView="100" workbookViewId="0">
      <selection activeCell="C28" sqref="C28"/>
    </sheetView>
  </sheetViews>
  <sheetFormatPr defaultRowHeight="15.75" x14ac:dyDescent="0.25"/>
  <cols>
    <col min="1" max="1" width="21.77734375" style="52" customWidth="1"/>
    <col min="2" max="2" width="41.44140625" style="52" customWidth="1"/>
    <col min="3" max="3" width="21.77734375" style="52" customWidth="1"/>
    <col min="4" max="4" width="21.77734375" style="30" customWidth="1"/>
    <col min="5" max="5" width="10.5546875" style="30" bestFit="1" customWidth="1"/>
    <col min="6" max="16384" width="8.88671875" style="30"/>
  </cols>
  <sheetData>
    <row r="1" spans="1:13" x14ac:dyDescent="0.2">
      <c r="A1" s="141" t="s">
        <v>36</v>
      </c>
      <c r="B1" s="50"/>
      <c r="C1" s="51"/>
      <c r="D1" s="29"/>
      <c r="E1" s="35"/>
      <c r="F1" s="35"/>
      <c r="G1" s="35"/>
      <c r="H1" s="35"/>
      <c r="I1" s="35"/>
    </row>
    <row r="2" spans="1:13" x14ac:dyDescent="0.2">
      <c r="A2" s="136" t="s">
        <v>37</v>
      </c>
      <c r="B2" s="151"/>
      <c r="C2" s="142"/>
      <c r="D2" s="22"/>
      <c r="E2" s="35"/>
      <c r="F2" s="35"/>
      <c r="G2" s="35"/>
      <c r="H2" s="35"/>
      <c r="I2" s="35"/>
    </row>
    <row r="3" spans="1:13" ht="18" customHeight="1" x14ac:dyDescent="0.2">
      <c r="A3" s="137" t="s">
        <v>38</v>
      </c>
      <c r="B3" s="152"/>
      <c r="C3" s="142"/>
      <c r="D3" s="22"/>
      <c r="E3" s="35"/>
      <c r="F3" s="35"/>
      <c r="G3" s="35"/>
      <c r="H3" s="35"/>
      <c r="I3" s="35"/>
    </row>
    <row r="4" spans="1:13" ht="21" customHeight="1" x14ac:dyDescent="0.2">
      <c r="A4" s="137" t="s">
        <v>39</v>
      </c>
      <c r="B4" s="152"/>
      <c r="C4" s="146"/>
      <c r="D4" s="22"/>
      <c r="E4" s="9"/>
      <c r="F4" s="11"/>
      <c r="G4" s="11"/>
      <c r="H4" s="31"/>
      <c r="I4" s="31"/>
      <c r="J4" s="31"/>
      <c r="K4" s="31"/>
    </row>
    <row r="5" spans="1:13" x14ac:dyDescent="0.2">
      <c r="A5" s="137"/>
      <c r="B5" s="152"/>
      <c r="C5" s="143"/>
      <c r="D5" s="32"/>
      <c r="E5" s="31"/>
      <c r="F5" s="31"/>
      <c r="G5" s="31"/>
      <c r="H5" s="31"/>
      <c r="I5" s="33"/>
      <c r="J5" s="33"/>
      <c r="K5" s="33"/>
      <c r="L5" s="33"/>
      <c r="M5" s="33"/>
    </row>
    <row r="6" spans="1:13" x14ac:dyDescent="0.25">
      <c r="A6" s="135" t="s">
        <v>40</v>
      </c>
      <c r="B6" s="153"/>
      <c r="C6" s="147"/>
      <c r="D6" s="34"/>
      <c r="E6" s="31"/>
      <c r="F6" s="31"/>
      <c r="G6" s="31"/>
      <c r="H6" s="31"/>
      <c r="I6" s="33"/>
      <c r="J6" s="33"/>
      <c r="K6" s="33"/>
      <c r="L6" s="33"/>
      <c r="M6" s="33"/>
    </row>
    <row r="7" spans="1:13" s="35" customFormat="1" x14ac:dyDescent="0.25">
      <c r="A7" s="137" t="s">
        <v>41</v>
      </c>
      <c r="B7" s="154"/>
      <c r="C7" s="143"/>
      <c r="D7" s="32"/>
      <c r="E7" s="31"/>
      <c r="F7" s="31"/>
      <c r="G7" s="31"/>
      <c r="H7" s="31"/>
      <c r="I7" s="33"/>
      <c r="J7" s="33"/>
      <c r="K7" s="33"/>
      <c r="L7" s="33"/>
      <c r="M7" s="33"/>
    </row>
    <row r="8" spans="1:13" x14ac:dyDescent="0.25">
      <c r="A8" s="137" t="s">
        <v>42</v>
      </c>
      <c r="B8" s="155"/>
      <c r="C8" s="143"/>
      <c r="D8" s="34"/>
      <c r="E8" s="31"/>
      <c r="F8" s="31"/>
      <c r="G8" s="31"/>
      <c r="H8" s="31"/>
      <c r="I8" s="33"/>
      <c r="J8" s="33"/>
      <c r="K8" s="33"/>
      <c r="L8" s="33"/>
      <c r="M8" s="33"/>
    </row>
    <row r="9" spans="1:13" ht="16.5" thickBot="1" x14ac:dyDescent="0.3">
      <c r="A9" s="138"/>
      <c r="B9" s="157"/>
      <c r="C9" s="148"/>
      <c r="D9" s="32"/>
      <c r="E9" s="31"/>
      <c r="F9" s="31"/>
      <c r="G9" s="31"/>
      <c r="H9" s="31"/>
      <c r="I9" s="33"/>
      <c r="J9" s="33"/>
      <c r="K9" s="33"/>
      <c r="L9" s="33"/>
      <c r="M9" s="33"/>
    </row>
    <row r="10" spans="1:13" ht="16.5" thickBot="1" x14ac:dyDescent="0.25">
      <c r="A10" s="119" t="s">
        <v>43</v>
      </c>
      <c r="B10" s="149" t="s">
        <v>46</v>
      </c>
      <c r="C10" s="148"/>
      <c r="D10" s="32"/>
      <c r="E10" s="31"/>
      <c r="F10" s="31"/>
      <c r="G10" s="31"/>
      <c r="H10" s="31"/>
      <c r="I10" s="33"/>
      <c r="J10" s="33"/>
      <c r="K10" s="33"/>
      <c r="L10" s="33"/>
      <c r="M10" s="33"/>
    </row>
    <row r="11" spans="1:13" ht="16.5" thickBot="1" x14ac:dyDescent="0.3">
      <c r="A11" s="139" t="s">
        <v>44</v>
      </c>
      <c r="B11" s="150">
        <f>E50</f>
        <v>0</v>
      </c>
      <c r="C11" s="148"/>
      <c r="D11" s="32"/>
      <c r="E11" s="31"/>
      <c r="F11" s="31"/>
      <c r="G11" s="31"/>
      <c r="H11" s="31"/>
      <c r="I11" s="33"/>
      <c r="J11" s="33"/>
      <c r="K11" s="33"/>
      <c r="L11" s="33"/>
      <c r="M11" s="33"/>
    </row>
    <row r="12" spans="1:13" ht="16.5" thickBot="1" x14ac:dyDescent="0.3">
      <c r="A12" s="140" t="s">
        <v>45</v>
      </c>
      <c r="B12" s="150">
        <f>E57</f>
        <v>0</v>
      </c>
      <c r="C12" s="148"/>
      <c r="D12" s="34"/>
      <c r="E12" s="33"/>
      <c r="F12" s="33"/>
      <c r="G12" s="33"/>
      <c r="H12" s="33"/>
      <c r="I12" s="33"/>
      <c r="J12" s="33"/>
      <c r="K12" s="33"/>
      <c r="L12" s="33"/>
      <c r="M12" s="33"/>
    </row>
    <row r="13" spans="1:13" ht="16.5" thickBot="1" x14ac:dyDescent="0.3">
      <c r="A13" s="144"/>
      <c r="B13" s="145"/>
      <c r="C13" s="145"/>
      <c r="D13" s="36"/>
      <c r="E13" s="35"/>
      <c r="F13" s="35"/>
      <c r="G13" s="35"/>
      <c r="H13" s="35"/>
      <c r="I13" s="35"/>
    </row>
    <row r="14" spans="1:13" ht="16.5" thickBot="1" x14ac:dyDescent="0.25">
      <c r="A14" s="166" t="s">
        <v>30</v>
      </c>
      <c r="B14" s="167" t="s">
        <v>1</v>
      </c>
      <c r="C14" s="173" t="s">
        <v>4</v>
      </c>
      <c r="D14" s="166" t="s">
        <v>31</v>
      </c>
      <c r="E14" s="31"/>
      <c r="F14" s="31"/>
      <c r="G14" s="31"/>
      <c r="H14" s="31"/>
      <c r="I14" s="33"/>
      <c r="J14" s="33"/>
      <c r="K14" s="33"/>
      <c r="L14" s="33"/>
      <c r="M14" s="33"/>
    </row>
    <row r="15" spans="1:13" x14ac:dyDescent="0.25">
      <c r="A15" s="120"/>
      <c r="B15" s="174" t="s">
        <v>60</v>
      </c>
      <c r="C15" s="164"/>
      <c r="D15" s="164"/>
      <c r="E15" s="31"/>
      <c r="F15" s="31"/>
      <c r="G15" s="31"/>
      <c r="H15" s="31"/>
      <c r="I15" s="33"/>
      <c r="J15" s="33"/>
      <c r="K15" s="33"/>
      <c r="L15" s="33"/>
      <c r="M15" s="33"/>
    </row>
    <row r="16" spans="1:13" x14ac:dyDescent="0.25">
      <c r="A16" s="120" t="s">
        <v>204</v>
      </c>
      <c r="B16" s="248" t="s">
        <v>59</v>
      </c>
      <c r="C16" s="163">
        <f>'SITE ESTIMATE'!J20</f>
        <v>0</v>
      </c>
      <c r="D16" s="165" t="e">
        <f>C16/$B$7</f>
        <v>#DIV/0!</v>
      </c>
      <c r="E16" s="31"/>
      <c r="F16" s="31"/>
      <c r="G16" s="31"/>
      <c r="H16" s="31"/>
      <c r="I16" s="33"/>
      <c r="J16" s="33"/>
      <c r="K16" s="33"/>
      <c r="L16" s="33"/>
      <c r="M16" s="33"/>
    </row>
    <row r="17" spans="1:13" x14ac:dyDescent="0.25">
      <c r="A17" s="249" t="s">
        <v>205</v>
      </c>
      <c r="B17" s="248" t="s">
        <v>206</v>
      </c>
      <c r="C17" s="163">
        <f>'SITE ESTIMATE'!J35</f>
        <v>0</v>
      </c>
      <c r="D17" s="165" t="e">
        <f t="shared" ref="D17:D27" si="0">C17/$B$7</f>
        <v>#DIV/0!</v>
      </c>
      <c r="E17" s="31"/>
      <c r="F17" s="31"/>
      <c r="G17" s="31"/>
      <c r="H17" s="31"/>
      <c r="I17" s="33"/>
      <c r="J17" s="33"/>
      <c r="K17" s="33"/>
      <c r="L17" s="33"/>
      <c r="M17" s="33"/>
    </row>
    <row r="18" spans="1:13" x14ac:dyDescent="0.25">
      <c r="A18" s="249" t="s">
        <v>207</v>
      </c>
      <c r="B18" s="248" t="s">
        <v>208</v>
      </c>
      <c r="C18" s="163">
        <f>'SITE ESTIMATE'!J110</f>
        <v>0</v>
      </c>
      <c r="D18" s="165" t="e">
        <f t="shared" si="0"/>
        <v>#DIV/0!</v>
      </c>
      <c r="E18" s="31"/>
      <c r="F18" s="31"/>
      <c r="G18" s="31"/>
      <c r="H18" s="31"/>
      <c r="I18" s="33"/>
      <c r="J18" s="33"/>
      <c r="K18" s="33"/>
      <c r="L18" s="33"/>
      <c r="M18" s="33"/>
    </row>
    <row r="19" spans="1:13" x14ac:dyDescent="0.25">
      <c r="A19" s="249" t="s">
        <v>209</v>
      </c>
      <c r="B19" s="248" t="s">
        <v>210</v>
      </c>
      <c r="C19" s="163">
        <f>'SITE ESTIMATE'!J119</f>
        <v>0</v>
      </c>
      <c r="D19" s="165" t="e">
        <f t="shared" si="0"/>
        <v>#DIV/0!</v>
      </c>
      <c r="E19" s="31"/>
      <c r="F19" s="31"/>
      <c r="G19" s="31"/>
      <c r="H19" s="31"/>
      <c r="I19" s="33"/>
      <c r="J19" s="33"/>
      <c r="K19" s="33"/>
      <c r="L19" s="33"/>
      <c r="M19" s="33"/>
    </row>
    <row r="20" spans="1:13" x14ac:dyDescent="0.25">
      <c r="A20" s="249" t="s">
        <v>211</v>
      </c>
      <c r="B20" s="248" t="s">
        <v>212</v>
      </c>
      <c r="C20" s="163">
        <f>'SITE ESTIMATE'!J129</f>
        <v>0</v>
      </c>
      <c r="D20" s="165" t="e">
        <f t="shared" si="0"/>
        <v>#DIV/0!</v>
      </c>
      <c r="E20" s="31"/>
      <c r="F20" s="31"/>
      <c r="G20" s="31"/>
      <c r="H20" s="31"/>
      <c r="I20" s="33"/>
      <c r="J20" s="33"/>
      <c r="K20" s="33"/>
      <c r="L20" s="33"/>
      <c r="M20" s="33"/>
    </row>
    <row r="21" spans="1:13" x14ac:dyDescent="0.25">
      <c r="A21" s="249" t="s">
        <v>213</v>
      </c>
      <c r="B21" s="250" t="s">
        <v>214</v>
      </c>
      <c r="C21" s="163">
        <f>'SITE ESTIMATE'!J198</f>
        <v>0</v>
      </c>
      <c r="D21" s="165" t="e">
        <f t="shared" si="0"/>
        <v>#DIV/0!</v>
      </c>
      <c r="E21" s="31"/>
      <c r="F21" s="31"/>
      <c r="G21" s="31"/>
      <c r="H21" s="31"/>
      <c r="I21" s="33"/>
      <c r="J21" s="33"/>
      <c r="K21" s="33"/>
      <c r="L21" s="33"/>
      <c r="M21" s="33"/>
    </row>
    <row r="22" spans="1:13" x14ac:dyDescent="0.25">
      <c r="A22" s="249" t="s">
        <v>61</v>
      </c>
      <c r="B22" s="250" t="s">
        <v>215</v>
      </c>
      <c r="C22" s="163">
        <f>'SITE ESTIMATE'!J209</f>
        <v>0</v>
      </c>
      <c r="D22" s="165" t="e">
        <f t="shared" si="0"/>
        <v>#DIV/0!</v>
      </c>
      <c r="E22" s="31"/>
      <c r="F22" s="31"/>
      <c r="G22" s="31"/>
      <c r="H22" s="31"/>
      <c r="I22" s="33"/>
      <c r="J22" s="33"/>
      <c r="K22" s="33"/>
      <c r="L22" s="33"/>
      <c r="M22" s="33"/>
    </row>
    <row r="23" spans="1:13" x14ac:dyDescent="0.25">
      <c r="A23" s="249" t="s">
        <v>62</v>
      </c>
      <c r="B23" s="250" t="s">
        <v>216</v>
      </c>
      <c r="C23" s="163">
        <f>'SITE ESTIMATE'!J230</f>
        <v>0</v>
      </c>
      <c r="D23" s="165" t="e">
        <f t="shared" si="0"/>
        <v>#DIV/0!</v>
      </c>
      <c r="E23" s="31"/>
      <c r="F23" s="31"/>
      <c r="G23" s="31"/>
      <c r="H23" s="31"/>
      <c r="I23" s="33"/>
      <c r="J23" s="33"/>
      <c r="K23" s="33"/>
      <c r="L23" s="33"/>
      <c r="M23" s="33"/>
    </row>
    <row r="24" spans="1:13" x14ac:dyDescent="0.25">
      <c r="A24" s="120"/>
      <c r="B24" s="174" t="s">
        <v>220</v>
      </c>
      <c r="C24" s="163"/>
      <c r="D24" s="165"/>
      <c r="E24" s="31"/>
      <c r="F24" s="31"/>
      <c r="G24" s="31"/>
      <c r="H24" s="31"/>
      <c r="I24" s="33"/>
      <c r="J24" s="33"/>
      <c r="K24" s="33"/>
      <c r="L24" s="33"/>
      <c r="M24" s="33"/>
    </row>
    <row r="25" spans="1:13" x14ac:dyDescent="0.25">
      <c r="A25" s="249" t="s">
        <v>217</v>
      </c>
      <c r="B25" s="175" t="s">
        <v>201</v>
      </c>
      <c r="C25" s="163">
        <f>'SITE ESTIMATE'!J244</f>
        <v>0</v>
      </c>
      <c r="D25" s="165" t="e">
        <f t="shared" si="0"/>
        <v>#DIV/0!</v>
      </c>
      <c r="E25" s="31"/>
      <c r="F25" s="31"/>
      <c r="G25" s="31"/>
      <c r="H25" s="31"/>
      <c r="I25" s="33"/>
      <c r="J25" s="33"/>
      <c r="K25" s="33"/>
      <c r="L25" s="33"/>
      <c r="M25" s="33"/>
    </row>
    <row r="26" spans="1:13" x14ac:dyDescent="0.25">
      <c r="A26" s="249" t="s">
        <v>218</v>
      </c>
      <c r="B26" s="175" t="s">
        <v>202</v>
      </c>
      <c r="C26" s="163">
        <f>'SITE ESTIMATE'!J250</f>
        <v>0</v>
      </c>
      <c r="D26" s="165" t="e">
        <f t="shared" si="0"/>
        <v>#DIV/0!</v>
      </c>
      <c r="E26" s="31"/>
      <c r="F26" s="31"/>
      <c r="G26" s="31"/>
      <c r="H26" s="31"/>
      <c r="I26" s="33"/>
      <c r="J26" s="33"/>
      <c r="K26" s="33"/>
      <c r="L26" s="33"/>
      <c r="M26" s="33"/>
    </row>
    <row r="27" spans="1:13" ht="16.5" thickBot="1" x14ac:dyDescent="0.3">
      <c r="A27" s="249" t="s">
        <v>219</v>
      </c>
      <c r="B27" s="175" t="s">
        <v>203</v>
      </c>
      <c r="C27" s="163">
        <f>'SITE ESTIMATE'!J256</f>
        <v>0</v>
      </c>
      <c r="D27" s="165" t="e">
        <f t="shared" si="0"/>
        <v>#DIV/0!</v>
      </c>
      <c r="E27" s="31"/>
      <c r="F27" s="31"/>
      <c r="G27" s="31"/>
      <c r="H27" s="31"/>
      <c r="I27" s="33"/>
      <c r="J27" s="33"/>
      <c r="K27" s="33"/>
      <c r="L27" s="33"/>
      <c r="M27" s="33"/>
    </row>
    <row r="28" spans="1:13" ht="16.5" thickBot="1" x14ac:dyDescent="0.25">
      <c r="A28" s="177" t="s">
        <v>32</v>
      </c>
      <c r="B28" s="177"/>
      <c r="C28" s="121">
        <f>SUM(C15:C27)</f>
        <v>0</v>
      </c>
      <c r="D28" s="122" t="e">
        <f>SUM(C28/$B$7)</f>
        <v>#DIV/0!</v>
      </c>
      <c r="E28" s="31"/>
      <c r="F28" s="31"/>
      <c r="G28" s="31"/>
      <c r="H28" s="31"/>
      <c r="I28" s="33"/>
      <c r="J28" s="33"/>
      <c r="K28" s="33"/>
      <c r="L28" s="33"/>
      <c r="M28" s="33"/>
    </row>
    <row r="29" spans="1:13" ht="16.5" thickBot="1" x14ac:dyDescent="0.25">
      <c r="A29" s="132"/>
      <c r="B29" s="133"/>
      <c r="C29" s="133"/>
      <c r="D29" s="134"/>
      <c r="E29" s="31"/>
      <c r="F29" s="31"/>
      <c r="G29" s="31"/>
      <c r="H29" s="31"/>
      <c r="I29" s="33"/>
      <c r="J29" s="33"/>
      <c r="K29" s="33"/>
      <c r="L29" s="33"/>
      <c r="M29" s="33"/>
    </row>
    <row r="30" spans="1:13" ht="16.5" thickBot="1" x14ac:dyDescent="0.25">
      <c r="A30" s="178" t="s">
        <v>32</v>
      </c>
      <c r="B30" s="179"/>
      <c r="C30" s="176">
        <f>C28</f>
        <v>0</v>
      </c>
      <c r="D30" s="156" t="e">
        <f>D28</f>
        <v>#DIV/0!</v>
      </c>
      <c r="E30" s="31"/>
      <c r="F30" s="31"/>
      <c r="G30" s="31"/>
      <c r="H30" s="31"/>
      <c r="I30" s="33"/>
      <c r="J30" s="33"/>
      <c r="K30" s="33"/>
      <c r="L30" s="33"/>
      <c r="M30" s="33"/>
    </row>
    <row r="31" spans="1:13" x14ac:dyDescent="0.2">
      <c r="A31" s="124" t="s">
        <v>25</v>
      </c>
      <c r="B31" s="125"/>
      <c r="C31" s="125">
        <f>C30</f>
        <v>0</v>
      </c>
      <c r="D31" s="126"/>
      <c r="E31" s="31"/>
      <c r="F31" s="31"/>
      <c r="G31" s="31"/>
      <c r="H31" s="31"/>
      <c r="I31" s="33"/>
      <c r="J31" s="33"/>
      <c r="K31" s="33"/>
      <c r="L31" s="33"/>
      <c r="M31" s="33"/>
    </row>
    <row r="32" spans="1:13" x14ac:dyDescent="0.2">
      <c r="A32" s="127" t="s">
        <v>33</v>
      </c>
      <c r="B32" s="128">
        <v>0.25</v>
      </c>
      <c r="C32" s="160">
        <f>B32*C30</f>
        <v>0</v>
      </c>
      <c r="D32" s="130"/>
      <c r="E32" s="31"/>
      <c r="F32" s="31"/>
      <c r="G32" s="31"/>
      <c r="H32" s="31"/>
      <c r="I32" s="33"/>
      <c r="J32" s="33"/>
      <c r="K32" s="33"/>
      <c r="L32" s="33"/>
      <c r="M32" s="33"/>
    </row>
    <row r="33" spans="1:13" x14ac:dyDescent="0.2">
      <c r="A33" s="127" t="s">
        <v>34</v>
      </c>
      <c r="B33" s="128">
        <v>0.03</v>
      </c>
      <c r="C33" s="129">
        <f>B33*C30</f>
        <v>0</v>
      </c>
      <c r="D33" s="130"/>
      <c r="E33" s="31"/>
      <c r="F33" s="31"/>
      <c r="G33" s="31"/>
      <c r="H33" s="31"/>
      <c r="I33" s="33"/>
      <c r="J33" s="33"/>
      <c r="K33" s="33"/>
      <c r="L33" s="33"/>
      <c r="M33" s="33"/>
    </row>
    <row r="34" spans="1:13" ht="16.5" thickBot="1" x14ac:dyDescent="0.25">
      <c r="A34" s="127" t="s">
        <v>35</v>
      </c>
      <c r="B34" s="128">
        <v>7.0000000000000007E-2</v>
      </c>
      <c r="C34" s="129">
        <f>B34*C30</f>
        <v>0</v>
      </c>
      <c r="D34" s="131"/>
      <c r="E34" s="31"/>
      <c r="F34" s="31"/>
      <c r="G34" s="31"/>
      <c r="H34" s="31"/>
      <c r="I34" s="33"/>
      <c r="J34" s="33"/>
      <c r="K34" s="33"/>
      <c r="L34" s="33"/>
      <c r="M34" s="33"/>
    </row>
    <row r="35" spans="1:13" ht="16.5" thickBot="1" x14ac:dyDescent="0.25">
      <c r="A35" s="180" t="s">
        <v>3</v>
      </c>
      <c r="B35" s="181"/>
      <c r="C35" s="156"/>
      <c r="D35" s="158">
        <f>SUM(C31:C34)</f>
        <v>0</v>
      </c>
      <c r="E35" s="35"/>
      <c r="F35" s="35"/>
      <c r="G35" s="35"/>
      <c r="H35" s="35"/>
      <c r="I35" s="35"/>
    </row>
    <row r="36" spans="1:13" ht="16.5" thickBot="1" x14ac:dyDescent="0.3">
      <c r="A36" s="159"/>
      <c r="B36" s="53"/>
      <c r="C36" s="54" t="s">
        <v>18</v>
      </c>
      <c r="D36" s="37"/>
    </row>
  </sheetData>
  <mergeCells count="3">
    <mergeCell ref="A28:B28"/>
    <mergeCell ref="A30:B30"/>
    <mergeCell ref="A35:B35"/>
  </mergeCells>
  <phoneticPr fontId="50" type="noConversion"/>
  <printOptions horizontalCentered="1" verticalCentered="1"/>
  <pageMargins left="1" right="1" top="1" bottom="1" header="0.5" footer="0.5"/>
  <pageSetup paperSize="9" scale="78" orientation="landscape" r:id="rId1"/>
  <headerFooter>
    <oddFooter xml:space="preserve">&amp;C&amp;P of &amp;N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BK286"/>
  <sheetViews>
    <sheetView showGridLines="0" view="pageBreakPreview" zoomScale="90" zoomScaleNormal="90" zoomScaleSheetLayoutView="90" workbookViewId="0">
      <pane ySplit="6" topLeftCell="A242" activePane="bottomLeft" state="frozen"/>
      <selection pane="bottomLeft" activeCell="I259" sqref="I259:J259"/>
    </sheetView>
  </sheetViews>
  <sheetFormatPr defaultColWidth="9.6640625" defaultRowHeight="15.75" x14ac:dyDescent="0.2"/>
  <cols>
    <col min="1" max="1" width="5.6640625" style="20" customWidth="1"/>
    <col min="2" max="2" width="10.109375" style="15" customWidth="1"/>
    <col min="3" max="3" width="11.77734375" style="15" customWidth="1"/>
    <col min="4" max="4" width="6.88671875" style="15" customWidth="1"/>
    <col min="5" max="5" width="46.21875" style="16" bestFit="1" customWidth="1"/>
    <col min="6" max="6" width="8.44140625" style="17" customWidth="1"/>
    <col min="7" max="7" width="7.44140625" style="15" customWidth="1"/>
    <col min="8" max="8" width="9.33203125" style="18" customWidth="1"/>
    <col min="9" max="9" width="11.44140625" style="19" customWidth="1"/>
    <col min="10" max="10" width="11.6640625" style="10" customWidth="1"/>
    <col min="11" max="63" width="11.88671875" style="10" bestFit="1" customWidth="1"/>
    <col min="64" max="16384" width="9.6640625" style="3"/>
  </cols>
  <sheetData>
    <row r="1" spans="1:63" s="67" customFormat="1" ht="16.5" thickBot="1" x14ac:dyDescent="0.25">
      <c r="A1" s="75" t="s">
        <v>5</v>
      </c>
      <c r="B1" s="76"/>
      <c r="C1" s="77" t="s">
        <v>29</v>
      </c>
      <c r="D1" s="78"/>
      <c r="E1" s="79"/>
      <c r="F1" s="80"/>
      <c r="G1" s="80"/>
      <c r="H1" s="81"/>
      <c r="I1" s="80"/>
      <c r="J1" s="79"/>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row>
    <row r="2" spans="1:63" x14ac:dyDescent="0.2">
      <c r="A2" s="58" t="s">
        <v>6</v>
      </c>
      <c r="B2" s="59"/>
      <c r="C2" s="60" t="s">
        <v>29</v>
      </c>
      <c r="D2" s="6"/>
      <c r="E2" s="7"/>
      <c r="F2" s="39"/>
      <c r="G2" s="7"/>
      <c r="H2" s="7"/>
      <c r="I2" s="8"/>
      <c r="J2" s="7"/>
    </row>
    <row r="3" spans="1:63" x14ac:dyDescent="0.2">
      <c r="A3" s="61" t="s">
        <v>7</v>
      </c>
      <c r="B3" s="59"/>
      <c r="C3" s="62"/>
      <c r="D3" s="1"/>
      <c r="E3" s="9"/>
      <c r="F3" s="9"/>
      <c r="G3" s="10"/>
      <c r="H3" s="10"/>
      <c r="I3" s="11"/>
      <c r="J3" s="72"/>
    </row>
    <row r="4" spans="1:63" x14ac:dyDescent="0.2">
      <c r="A4" s="61" t="s">
        <v>8</v>
      </c>
      <c r="B4" s="59"/>
      <c r="C4" s="62"/>
      <c r="D4" s="1"/>
      <c r="E4" s="9"/>
      <c r="F4" s="9"/>
      <c r="G4" s="10"/>
      <c r="H4" s="10"/>
      <c r="I4" s="11"/>
      <c r="J4" s="72"/>
    </row>
    <row r="5" spans="1:63" ht="16.5" thickBot="1" x14ac:dyDescent="0.25">
      <c r="A5" s="63" t="s">
        <v>23</v>
      </c>
      <c r="B5" s="59"/>
      <c r="C5" s="64">
        <f>I$263</f>
        <v>0</v>
      </c>
      <c r="D5" s="5"/>
      <c r="E5" s="65"/>
      <c r="F5" s="10"/>
      <c r="G5" s="3"/>
      <c r="H5" s="11"/>
      <c r="I5" s="21"/>
      <c r="J5" s="21"/>
    </row>
    <row r="6" spans="1:63" s="68" customFormat="1" ht="38.25" customHeight="1" thickBot="1" x14ac:dyDescent="0.25">
      <c r="A6" s="82" t="s">
        <v>9</v>
      </c>
      <c r="B6" s="83" t="s">
        <v>11</v>
      </c>
      <c r="C6" s="83" t="s">
        <v>12</v>
      </c>
      <c r="D6" s="83" t="s">
        <v>13</v>
      </c>
      <c r="E6" s="83" t="s">
        <v>1</v>
      </c>
      <c r="F6" s="83" t="s">
        <v>16</v>
      </c>
      <c r="G6" s="83" t="s">
        <v>0</v>
      </c>
      <c r="H6" s="83" t="s">
        <v>2</v>
      </c>
      <c r="I6" s="84" t="s">
        <v>4</v>
      </c>
      <c r="J6" s="85" t="s">
        <v>10</v>
      </c>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row>
    <row r="7" spans="1:63" s="68" customFormat="1" ht="16.5" thickBot="1" x14ac:dyDescent="0.25">
      <c r="A7" s="86"/>
      <c r="B7" s="87"/>
      <c r="C7" s="92"/>
      <c r="D7" s="92"/>
      <c r="E7" s="92"/>
      <c r="F7" s="92"/>
      <c r="G7" s="92"/>
      <c r="H7" s="92"/>
      <c r="I7" s="93"/>
      <c r="J7" s="88"/>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row>
    <row r="8" spans="1:63" s="12" customFormat="1" ht="16.5" thickBot="1" x14ac:dyDescent="0.25">
      <c r="A8" s="182" t="s">
        <v>57</v>
      </c>
      <c r="B8" s="183"/>
      <c r="C8" s="183"/>
      <c r="D8" s="183"/>
      <c r="E8" s="183"/>
      <c r="F8" s="183"/>
      <c r="G8" s="183"/>
      <c r="H8" s="183"/>
      <c r="I8" s="183"/>
      <c r="J8" s="184"/>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row>
    <row r="9" spans="1:63" x14ac:dyDescent="0.2">
      <c r="A9" s="4">
        <f>IF(F9&lt;&gt;"",1+MAX($A$6:A8),"")</f>
        <v>1</v>
      </c>
      <c r="B9" s="13"/>
      <c r="C9" s="2"/>
      <c r="D9" s="2"/>
      <c r="E9" s="168" t="s">
        <v>47</v>
      </c>
      <c r="F9" s="169">
        <v>1</v>
      </c>
      <c r="G9" s="4" t="s">
        <v>27</v>
      </c>
      <c r="H9" s="115">
        <v>0</v>
      </c>
      <c r="I9" s="97">
        <f>H9*F9</f>
        <v>0</v>
      </c>
      <c r="J9" s="95"/>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row>
    <row r="10" spans="1:63" x14ac:dyDescent="0.2">
      <c r="A10" s="4">
        <f>IF(F10&lt;&gt;"",1+MAX($A$6:A9),"")</f>
        <v>2</v>
      </c>
      <c r="B10" s="13"/>
      <c r="C10" s="2"/>
      <c r="D10" s="28"/>
      <c r="E10" s="168" t="s">
        <v>48</v>
      </c>
      <c r="F10" s="169">
        <v>1</v>
      </c>
      <c r="G10" s="4" t="s">
        <v>27</v>
      </c>
      <c r="H10" s="115">
        <v>0</v>
      </c>
      <c r="I10" s="97">
        <f>H10*F10</f>
        <v>0</v>
      </c>
      <c r="J10" s="95"/>
    </row>
    <row r="11" spans="1:63" x14ac:dyDescent="0.2">
      <c r="A11" s="4">
        <f>IF(F11&lt;&gt;"",1+MAX($A$6:A10),"")</f>
        <v>3</v>
      </c>
      <c r="B11" s="13"/>
      <c r="C11" s="2"/>
      <c r="D11" s="2"/>
      <c r="E11" s="170" t="s">
        <v>49</v>
      </c>
      <c r="F11" s="169">
        <v>1</v>
      </c>
      <c r="G11" s="4" t="s">
        <v>27</v>
      </c>
      <c r="H11" s="115">
        <v>0</v>
      </c>
      <c r="I11" s="97">
        <f t="shared" ref="I11:I18" si="0">H11*F11</f>
        <v>0</v>
      </c>
      <c r="J11" s="95"/>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row>
    <row r="12" spans="1:63" x14ac:dyDescent="0.2">
      <c r="A12" s="4">
        <f>IF(F12&lt;&gt;"",1+MAX($A$6:A11),"")</f>
        <v>4</v>
      </c>
      <c r="B12" s="13"/>
      <c r="C12" s="2"/>
      <c r="D12" s="28"/>
      <c r="E12" s="170" t="s">
        <v>50</v>
      </c>
      <c r="F12" s="169">
        <v>1</v>
      </c>
      <c r="G12" s="4" t="s">
        <v>27</v>
      </c>
      <c r="H12" s="115">
        <v>0</v>
      </c>
      <c r="I12" s="97">
        <f t="shared" si="0"/>
        <v>0</v>
      </c>
      <c r="J12" s="95"/>
    </row>
    <row r="13" spans="1:63" x14ac:dyDescent="0.2">
      <c r="A13" s="4">
        <f>IF(F13&lt;&gt;"",1+MAX($A$6:A12),"")</f>
        <v>5</v>
      </c>
      <c r="B13" s="13"/>
      <c r="C13" s="2"/>
      <c r="D13" s="2"/>
      <c r="E13" s="170" t="s">
        <v>51</v>
      </c>
      <c r="F13" s="169">
        <v>1</v>
      </c>
      <c r="G13" s="4" t="s">
        <v>27</v>
      </c>
      <c r="H13" s="115">
        <v>0</v>
      </c>
      <c r="I13" s="97">
        <f t="shared" si="0"/>
        <v>0</v>
      </c>
      <c r="J13" s="95"/>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row>
    <row r="14" spans="1:63" x14ac:dyDescent="0.2">
      <c r="A14" s="4">
        <f>IF(F14&lt;&gt;"",1+MAX($A$6:A13),"")</f>
        <v>6</v>
      </c>
      <c r="B14" s="13"/>
      <c r="C14" s="2"/>
      <c r="D14" s="28"/>
      <c r="E14" s="170" t="s">
        <v>52</v>
      </c>
      <c r="F14" s="169">
        <v>1</v>
      </c>
      <c r="G14" s="4" t="s">
        <v>27</v>
      </c>
      <c r="H14" s="115">
        <v>0</v>
      </c>
      <c r="I14" s="97">
        <f t="shared" si="0"/>
        <v>0</v>
      </c>
      <c r="J14" s="95"/>
    </row>
    <row r="15" spans="1:63" x14ac:dyDescent="0.2">
      <c r="A15" s="4">
        <f>IF(F15&lt;&gt;"",1+MAX($A$6:A14),"")</f>
        <v>7</v>
      </c>
      <c r="B15" s="13"/>
      <c r="C15" s="2"/>
      <c r="D15" s="28"/>
      <c r="E15" s="170" t="s">
        <v>53</v>
      </c>
      <c r="F15" s="169">
        <v>1</v>
      </c>
      <c r="G15" s="4" t="s">
        <v>27</v>
      </c>
      <c r="H15" s="115">
        <v>0</v>
      </c>
      <c r="I15" s="97">
        <f t="shared" si="0"/>
        <v>0</v>
      </c>
      <c r="J15" s="95"/>
    </row>
    <row r="16" spans="1:63" x14ac:dyDescent="0.2">
      <c r="A16" s="4">
        <f>IF(F16&lt;&gt;"",1+MAX($A$6:A15),"")</f>
        <v>8</v>
      </c>
      <c r="B16" s="13"/>
      <c r="C16" s="2"/>
      <c r="D16" s="2"/>
      <c r="E16" s="170" t="s">
        <v>54</v>
      </c>
      <c r="F16" s="169">
        <v>1</v>
      </c>
      <c r="G16" s="4" t="s">
        <v>27</v>
      </c>
      <c r="H16" s="115">
        <v>0</v>
      </c>
      <c r="I16" s="97">
        <f t="shared" si="0"/>
        <v>0</v>
      </c>
      <c r="J16" s="95"/>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row>
    <row r="17" spans="1:63" x14ac:dyDescent="0.2">
      <c r="A17" s="4">
        <f>IF(F17&lt;&gt;"",1+MAX($A$6:A16),"")</f>
        <v>9</v>
      </c>
      <c r="B17" s="13"/>
      <c r="C17" s="2"/>
      <c r="D17" s="28"/>
      <c r="E17" s="171" t="s">
        <v>55</v>
      </c>
      <c r="F17" s="169">
        <v>1</v>
      </c>
      <c r="G17" s="4" t="s">
        <v>27</v>
      </c>
      <c r="H17" s="115">
        <v>0</v>
      </c>
      <c r="I17" s="97">
        <f t="shared" si="0"/>
        <v>0</v>
      </c>
      <c r="J17" s="95"/>
    </row>
    <row r="18" spans="1:63" x14ac:dyDescent="0.2">
      <c r="A18" s="4">
        <f>IF(F18&lt;&gt;"",1+MAX($A$6:A17),"")</f>
        <v>10</v>
      </c>
      <c r="B18" s="13"/>
      <c r="C18" s="2"/>
      <c r="D18" s="28"/>
      <c r="E18" s="171" t="s">
        <v>56</v>
      </c>
      <c r="F18" s="172">
        <v>1</v>
      </c>
      <c r="G18" s="4" t="s">
        <v>27</v>
      </c>
      <c r="H18" s="115">
        <v>0</v>
      </c>
      <c r="I18" s="97">
        <f t="shared" si="0"/>
        <v>0</v>
      </c>
      <c r="J18" s="95"/>
    </row>
    <row r="19" spans="1:63" ht="16.5" thickBot="1" x14ac:dyDescent="0.25">
      <c r="A19" s="106" t="str">
        <f>IF(F19&lt;&gt;"",1+MAX($A$6:A18),"")</f>
        <v/>
      </c>
      <c r="B19" s="107"/>
      <c r="C19" s="108"/>
      <c r="D19" s="109"/>
      <c r="E19" s="110"/>
      <c r="F19" s="111"/>
      <c r="G19" s="107"/>
      <c r="H19" s="112"/>
      <c r="I19" s="113"/>
      <c r="J19" s="114"/>
    </row>
    <row r="20" spans="1:63" ht="16.5" thickBot="1" x14ac:dyDescent="0.25">
      <c r="A20" s="185" t="s">
        <v>58</v>
      </c>
      <c r="B20" s="186"/>
      <c r="C20" s="186"/>
      <c r="D20" s="186"/>
      <c r="E20" s="186"/>
      <c r="F20" s="186"/>
      <c r="G20" s="186"/>
      <c r="H20" s="186"/>
      <c r="I20" s="187"/>
      <c r="J20" s="38">
        <f>(SUM(I9:I19))</f>
        <v>0</v>
      </c>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row>
    <row r="21" spans="1:63" ht="16.5" thickBot="1" x14ac:dyDescent="0.25">
      <c r="A21" s="99"/>
      <c r="B21" s="100"/>
      <c r="C21" s="100"/>
      <c r="D21" s="100"/>
      <c r="E21" s="101"/>
      <c r="F21" s="102"/>
      <c r="G21" s="99"/>
      <c r="H21" s="103"/>
      <c r="I21" s="104"/>
      <c r="J21" s="105"/>
    </row>
    <row r="22" spans="1:63" s="12" customFormat="1" ht="16.5" thickBot="1" x14ac:dyDescent="0.25">
      <c r="A22" s="182" t="s">
        <v>77</v>
      </c>
      <c r="B22" s="183"/>
      <c r="C22" s="183"/>
      <c r="D22" s="183"/>
      <c r="E22" s="183"/>
      <c r="F22" s="183"/>
      <c r="G22" s="183"/>
      <c r="H22" s="183"/>
      <c r="I22" s="183"/>
      <c r="J22" s="184"/>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71"/>
      <c r="AP22" s="71"/>
      <c r="AQ22" s="71"/>
      <c r="AR22" s="71"/>
      <c r="AS22" s="71"/>
      <c r="AT22" s="71"/>
      <c r="AU22" s="71"/>
      <c r="AV22" s="71"/>
      <c r="AW22" s="71"/>
      <c r="AX22" s="71"/>
      <c r="AY22" s="71"/>
      <c r="AZ22" s="71"/>
      <c r="BA22" s="71"/>
      <c r="BB22" s="71"/>
      <c r="BC22" s="71"/>
      <c r="BD22" s="71"/>
      <c r="BE22" s="71"/>
      <c r="BF22" s="71"/>
      <c r="BG22" s="71"/>
      <c r="BH22" s="71"/>
      <c r="BI22" s="71"/>
      <c r="BJ22" s="71"/>
      <c r="BK22" s="71"/>
    </row>
    <row r="23" spans="1:63" x14ac:dyDescent="0.2">
      <c r="A23" s="96" t="str">
        <f>IF(F23&lt;&gt;"",1+MAX($A$6:A22),"")</f>
        <v/>
      </c>
      <c r="B23" s="94"/>
      <c r="C23" s="14"/>
      <c r="D23" s="14"/>
      <c r="E23" s="116" t="s">
        <v>75</v>
      </c>
      <c r="F23" s="89"/>
      <c r="G23" s="96"/>
      <c r="H23" s="117"/>
      <c r="I23" s="118"/>
      <c r="J23" s="95"/>
    </row>
    <row r="24" spans="1:63" x14ac:dyDescent="0.2">
      <c r="A24" s="4">
        <f>IF(F24&lt;&gt;"",1+MAX($A$6:A23),"")</f>
        <v>11</v>
      </c>
      <c r="B24" s="2" t="s">
        <v>73</v>
      </c>
      <c r="C24" s="2"/>
      <c r="D24" s="2"/>
      <c r="E24" s="199" t="s">
        <v>63</v>
      </c>
      <c r="F24" s="200">
        <f>((5.5*0.5*8+35.4*1*8))/27</f>
        <v>11.303703703703704</v>
      </c>
      <c r="G24" s="4" t="s">
        <v>14</v>
      </c>
      <c r="H24" s="115">
        <v>0</v>
      </c>
      <c r="I24" s="97">
        <f>H24*F24</f>
        <v>0</v>
      </c>
      <c r="J24" s="95"/>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row>
    <row r="25" spans="1:63" x14ac:dyDescent="0.2">
      <c r="A25" s="4">
        <f>IF(F25&lt;&gt;"",1+MAX($A$6:A24),"")</f>
        <v>12</v>
      </c>
      <c r="B25" s="2" t="s">
        <v>73</v>
      </c>
      <c r="C25" s="2"/>
      <c r="D25" s="28"/>
      <c r="E25" s="199" t="s">
        <v>64</v>
      </c>
      <c r="F25" s="201">
        <f>34.7*8.167+3.4*6.67</f>
        <v>306.0729</v>
      </c>
      <c r="G25" s="4" t="s">
        <v>21</v>
      </c>
      <c r="H25" s="115">
        <v>0</v>
      </c>
      <c r="I25" s="97">
        <f>H25*F25</f>
        <v>0</v>
      </c>
      <c r="J25" s="95"/>
    </row>
    <row r="26" spans="1:63" x14ac:dyDescent="0.2">
      <c r="A26" s="4">
        <f>IF(F26&lt;&gt;"",1+MAX($A$6:A25),"")</f>
        <v>13</v>
      </c>
      <c r="B26" s="2" t="s">
        <v>73</v>
      </c>
      <c r="C26" s="2"/>
      <c r="D26" s="2"/>
      <c r="E26" s="199" t="s">
        <v>65</v>
      </c>
      <c r="F26" s="200">
        <f>3+1</f>
        <v>4</v>
      </c>
      <c r="G26" s="4" t="s">
        <v>19</v>
      </c>
      <c r="H26" s="115">
        <v>0</v>
      </c>
      <c r="I26" s="97">
        <f t="shared" ref="I26:I33" si="1">H26*F26</f>
        <v>0</v>
      </c>
      <c r="J26" s="95"/>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row>
    <row r="27" spans="1:63" x14ac:dyDescent="0.2">
      <c r="A27" s="4">
        <f>IF(F27&lt;&gt;"",1+MAX($A$6:A26),"")</f>
        <v>14</v>
      </c>
      <c r="B27" s="2" t="s">
        <v>73</v>
      </c>
      <c r="C27" s="2"/>
      <c r="D27" s="28"/>
      <c r="E27" s="199" t="s">
        <v>66</v>
      </c>
      <c r="F27" s="200">
        <v>3</v>
      </c>
      <c r="G27" s="4" t="s">
        <v>19</v>
      </c>
      <c r="H27" s="115">
        <v>0</v>
      </c>
      <c r="I27" s="97">
        <f t="shared" si="1"/>
        <v>0</v>
      </c>
      <c r="J27" s="95"/>
    </row>
    <row r="28" spans="1:63" x14ac:dyDescent="0.2">
      <c r="A28" s="4">
        <f>IF(F28&lt;&gt;"",1+MAX($A$6:A27),"")</f>
        <v>15</v>
      </c>
      <c r="B28" s="2" t="s">
        <v>73</v>
      </c>
      <c r="C28" s="2"/>
      <c r="D28" s="2"/>
      <c r="E28" s="199" t="s">
        <v>67</v>
      </c>
      <c r="F28" s="200">
        <f>774.8</f>
        <v>774.8</v>
      </c>
      <c r="G28" s="4" t="s">
        <v>21</v>
      </c>
      <c r="H28" s="115">
        <v>0</v>
      </c>
      <c r="I28" s="97">
        <f t="shared" si="1"/>
        <v>0</v>
      </c>
      <c r="J28" s="95"/>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row>
    <row r="29" spans="1:63" x14ac:dyDescent="0.2">
      <c r="A29" s="4">
        <f>IF(F29&lt;&gt;"",1+MAX($A$6:A28),"")</f>
        <v>16</v>
      </c>
      <c r="B29" s="2" t="s">
        <v>73</v>
      </c>
      <c r="C29" s="2"/>
      <c r="D29" s="28"/>
      <c r="E29" s="199" t="s">
        <v>68</v>
      </c>
      <c r="F29" s="200">
        <f>772.6</f>
        <v>772.6</v>
      </c>
      <c r="G29" s="4" t="s">
        <v>21</v>
      </c>
      <c r="H29" s="115">
        <v>0</v>
      </c>
      <c r="I29" s="97">
        <f t="shared" si="1"/>
        <v>0</v>
      </c>
      <c r="J29" s="95"/>
    </row>
    <row r="30" spans="1:63" x14ac:dyDescent="0.2">
      <c r="A30" s="4">
        <f>IF(F30&lt;&gt;"",1+MAX($A$6:A29),"")</f>
        <v>17</v>
      </c>
      <c r="B30" s="2" t="s">
        <v>73</v>
      </c>
      <c r="C30" s="2"/>
      <c r="D30" s="28"/>
      <c r="E30" s="199" t="s">
        <v>69</v>
      </c>
      <c r="F30" s="200">
        <f>2+1</f>
        <v>3</v>
      </c>
      <c r="G30" s="4" t="s">
        <v>76</v>
      </c>
      <c r="H30" s="115">
        <v>0</v>
      </c>
      <c r="I30" s="97">
        <f t="shared" si="1"/>
        <v>0</v>
      </c>
      <c r="J30" s="95"/>
    </row>
    <row r="31" spans="1:63" x14ac:dyDescent="0.2">
      <c r="A31" s="4">
        <f>IF(F31&lt;&gt;"",1+MAX($A$6:A30),"")</f>
        <v>18</v>
      </c>
      <c r="B31" s="2" t="s">
        <v>73</v>
      </c>
      <c r="C31" s="2"/>
      <c r="D31" s="2"/>
      <c r="E31" s="199" t="s">
        <v>70</v>
      </c>
      <c r="F31" s="200">
        <v>1</v>
      </c>
      <c r="G31" s="4" t="s">
        <v>76</v>
      </c>
      <c r="H31" s="115">
        <v>0</v>
      </c>
      <c r="I31" s="97">
        <f t="shared" si="1"/>
        <v>0</v>
      </c>
      <c r="J31" s="95"/>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row>
    <row r="32" spans="1:63" ht="31.5" x14ac:dyDescent="0.2">
      <c r="A32" s="4">
        <f>IF(F32&lt;&gt;"",1+MAX($A$6:A31),"")</f>
        <v>19</v>
      </c>
      <c r="B32" s="2" t="s">
        <v>74</v>
      </c>
      <c r="C32" s="2"/>
      <c r="D32" s="28"/>
      <c r="E32" s="199" t="s">
        <v>71</v>
      </c>
      <c r="F32" s="200">
        <v>475</v>
      </c>
      <c r="G32" s="4" t="s">
        <v>21</v>
      </c>
      <c r="H32" s="115">
        <v>0</v>
      </c>
      <c r="I32" s="97">
        <f t="shared" si="1"/>
        <v>0</v>
      </c>
      <c r="J32" s="95"/>
    </row>
    <row r="33" spans="1:63" ht="31.5" x14ac:dyDescent="0.2">
      <c r="A33" s="4">
        <f>IF(F33&lt;&gt;"",1+MAX($A$6:A32),"")</f>
        <v>20</v>
      </c>
      <c r="B33" s="2" t="s">
        <v>74</v>
      </c>
      <c r="C33" s="2"/>
      <c r="D33" s="28"/>
      <c r="E33" s="199" t="s">
        <v>72</v>
      </c>
      <c r="F33" s="200">
        <v>259</v>
      </c>
      <c r="G33" s="4" t="s">
        <v>21</v>
      </c>
      <c r="H33" s="115">
        <v>0</v>
      </c>
      <c r="I33" s="97">
        <f t="shared" si="1"/>
        <v>0</v>
      </c>
      <c r="J33" s="95"/>
    </row>
    <row r="34" spans="1:63" ht="16.5" thickBot="1" x14ac:dyDescent="0.25">
      <c r="A34" s="106" t="str">
        <f>IF(F34&lt;&gt;"",1+MAX($A$6:A33),"")</f>
        <v/>
      </c>
      <c r="B34" s="107"/>
      <c r="C34" s="108"/>
      <c r="D34" s="109"/>
      <c r="E34" s="110"/>
      <c r="F34" s="111"/>
      <c r="G34" s="107"/>
      <c r="H34" s="112"/>
      <c r="I34" s="113"/>
      <c r="J34" s="114"/>
    </row>
    <row r="35" spans="1:63" ht="16.5" thickBot="1" x14ac:dyDescent="0.25">
      <c r="A35" s="185" t="s">
        <v>78</v>
      </c>
      <c r="B35" s="186"/>
      <c r="C35" s="186"/>
      <c r="D35" s="186"/>
      <c r="E35" s="186"/>
      <c r="F35" s="186"/>
      <c r="G35" s="186"/>
      <c r="H35" s="186"/>
      <c r="I35" s="187"/>
      <c r="J35" s="38">
        <f>(SUM(I23:I34))</f>
        <v>0</v>
      </c>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c r="BF35" s="56"/>
      <c r="BG35" s="56"/>
      <c r="BH35" s="56"/>
      <c r="BI35" s="56"/>
      <c r="BJ35" s="56"/>
      <c r="BK35" s="56"/>
    </row>
    <row r="36" spans="1:63" ht="16.5" thickBot="1" x14ac:dyDescent="0.25">
      <c r="A36" s="99"/>
      <c r="B36" s="100"/>
      <c r="C36" s="100"/>
      <c r="D36" s="100"/>
      <c r="E36" s="101"/>
      <c r="F36" s="102"/>
      <c r="G36" s="99"/>
      <c r="H36" s="103"/>
      <c r="I36" s="104"/>
      <c r="J36" s="105"/>
    </row>
    <row r="37" spans="1:63" s="12" customFormat="1" ht="16.5" thickBot="1" x14ac:dyDescent="0.25">
      <c r="A37" s="182" t="s">
        <v>79</v>
      </c>
      <c r="B37" s="183"/>
      <c r="C37" s="183"/>
      <c r="D37" s="183"/>
      <c r="E37" s="183"/>
      <c r="F37" s="183"/>
      <c r="G37" s="183"/>
      <c r="H37" s="183"/>
      <c r="I37" s="183"/>
      <c r="J37" s="184"/>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c r="AT37" s="71"/>
      <c r="AU37" s="71"/>
      <c r="AV37" s="71"/>
      <c r="AW37" s="71"/>
      <c r="AX37" s="71"/>
      <c r="AY37" s="71"/>
      <c r="AZ37" s="71"/>
      <c r="BA37" s="71"/>
      <c r="BB37" s="71"/>
      <c r="BC37" s="71"/>
      <c r="BD37" s="71"/>
      <c r="BE37" s="71"/>
      <c r="BF37" s="71"/>
      <c r="BG37" s="71"/>
      <c r="BH37" s="71"/>
      <c r="BI37" s="71"/>
      <c r="BJ37" s="71"/>
      <c r="BK37" s="71"/>
    </row>
    <row r="38" spans="1:63" x14ac:dyDescent="0.2">
      <c r="A38" s="96" t="str">
        <f>IF(F38&lt;&gt;"",1+MAX($A$6:A37),"")</f>
        <v/>
      </c>
      <c r="B38" s="94"/>
      <c r="C38" s="14"/>
      <c r="D38" s="14"/>
      <c r="E38" s="116" t="s">
        <v>96</v>
      </c>
      <c r="F38" s="89"/>
      <c r="G38" s="96"/>
      <c r="H38" s="117"/>
      <c r="I38" s="118"/>
      <c r="J38" s="95"/>
    </row>
    <row r="39" spans="1:63" ht="63" x14ac:dyDescent="0.2">
      <c r="A39" s="4" t="str">
        <f>IF(F39&lt;&gt;"",1+MAX($A$6:A38),"")</f>
        <v/>
      </c>
      <c r="B39" s="55"/>
      <c r="C39" s="14"/>
      <c r="D39" s="202"/>
      <c r="E39" s="203" t="s">
        <v>81</v>
      </c>
      <c r="F39" s="90"/>
      <c r="G39" s="4"/>
      <c r="H39" s="115">
        <v>0</v>
      </c>
      <c r="I39" s="97">
        <f t="shared" ref="I39:I102" si="2">H39*F39</f>
        <v>0</v>
      </c>
      <c r="J39" s="95"/>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row>
    <row r="40" spans="1:63" ht="18.75" x14ac:dyDescent="0.2">
      <c r="A40" s="4"/>
      <c r="B40" s="2" t="s">
        <v>74</v>
      </c>
      <c r="C40" s="14" t="s">
        <v>82</v>
      </c>
      <c r="D40" s="202"/>
      <c r="E40" s="204" t="s">
        <v>28</v>
      </c>
      <c r="F40" s="90"/>
      <c r="G40" s="4" t="s">
        <v>14</v>
      </c>
      <c r="H40" s="115">
        <v>0</v>
      </c>
      <c r="I40" s="97">
        <f t="shared" si="2"/>
        <v>0</v>
      </c>
      <c r="J40" s="95"/>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row>
    <row r="41" spans="1:63" ht="18.75" x14ac:dyDescent="0.2">
      <c r="A41" s="4"/>
      <c r="B41" s="2" t="s">
        <v>74</v>
      </c>
      <c r="C41" s="14" t="s">
        <v>82</v>
      </c>
      <c r="D41" s="202"/>
      <c r="E41" s="204" t="s">
        <v>83</v>
      </c>
      <c r="F41" s="90"/>
      <c r="G41" s="4" t="s">
        <v>15</v>
      </c>
      <c r="H41" s="115">
        <v>0</v>
      </c>
      <c r="I41" s="97">
        <f t="shared" si="2"/>
        <v>0</v>
      </c>
      <c r="J41" s="95"/>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row>
    <row r="42" spans="1:63" ht="18.75" x14ac:dyDescent="0.2">
      <c r="A42" s="4"/>
      <c r="B42" s="2" t="s">
        <v>74</v>
      </c>
      <c r="C42" s="14" t="s">
        <v>82</v>
      </c>
      <c r="D42" s="202"/>
      <c r="E42" s="204" t="s">
        <v>84</v>
      </c>
      <c r="F42" s="90"/>
      <c r="G42" s="4" t="s">
        <v>15</v>
      </c>
      <c r="H42" s="115">
        <v>0</v>
      </c>
      <c r="I42" s="97">
        <f t="shared" si="2"/>
        <v>0</v>
      </c>
      <c r="J42" s="95"/>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row>
    <row r="43" spans="1:63" ht="18.75" x14ac:dyDescent="0.2">
      <c r="A43" s="4"/>
      <c r="B43" s="2" t="s">
        <v>74</v>
      </c>
      <c r="C43" s="14" t="s">
        <v>82</v>
      </c>
      <c r="D43" s="202"/>
      <c r="E43" s="204" t="s">
        <v>24</v>
      </c>
      <c r="F43" s="90"/>
      <c r="G43" s="4" t="s">
        <v>20</v>
      </c>
      <c r="H43" s="115">
        <v>0</v>
      </c>
      <c r="I43" s="97">
        <f t="shared" si="2"/>
        <v>0</v>
      </c>
      <c r="J43" s="95"/>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row>
    <row r="44" spans="1:63" ht="18.75" x14ac:dyDescent="0.2">
      <c r="A44" s="4"/>
      <c r="B44" s="2" t="s">
        <v>74</v>
      </c>
      <c r="C44" s="14" t="s">
        <v>82</v>
      </c>
      <c r="D44" s="202"/>
      <c r="E44" s="204" t="s">
        <v>85</v>
      </c>
      <c r="F44" s="90"/>
      <c r="G44" s="4" t="s">
        <v>14</v>
      </c>
      <c r="H44" s="115">
        <v>0</v>
      </c>
      <c r="I44" s="97">
        <f t="shared" si="2"/>
        <v>0</v>
      </c>
      <c r="J44" s="95"/>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row>
    <row r="45" spans="1:63" ht="18.75" x14ac:dyDescent="0.2">
      <c r="A45" s="4"/>
      <c r="B45" s="55"/>
      <c r="C45" s="14"/>
      <c r="D45" s="202"/>
      <c r="E45" s="204"/>
      <c r="F45" s="90"/>
      <c r="G45" s="4"/>
      <c r="H45" s="115">
        <v>0</v>
      </c>
      <c r="I45" s="97">
        <f t="shared" si="2"/>
        <v>0</v>
      </c>
      <c r="J45" s="95"/>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row>
    <row r="46" spans="1:63" ht="63" x14ac:dyDescent="0.2">
      <c r="A46" s="4"/>
      <c r="B46" s="55"/>
      <c r="C46" s="14"/>
      <c r="D46" s="202"/>
      <c r="E46" s="203" t="s">
        <v>86</v>
      </c>
      <c r="F46" s="90"/>
      <c r="G46" s="206"/>
      <c r="H46" s="115">
        <v>0</v>
      </c>
      <c r="I46" s="97">
        <f t="shared" si="2"/>
        <v>0</v>
      </c>
      <c r="J46" s="95"/>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row>
    <row r="47" spans="1:63" ht="18.75" x14ac:dyDescent="0.2">
      <c r="A47" s="4"/>
      <c r="B47" s="2" t="s">
        <v>74</v>
      </c>
      <c r="C47" s="14" t="s">
        <v>82</v>
      </c>
      <c r="D47" s="202"/>
      <c r="E47" s="204" t="s">
        <v>28</v>
      </c>
      <c r="F47" s="90"/>
      <c r="G47" s="4" t="s">
        <v>14</v>
      </c>
      <c r="H47" s="115">
        <v>0</v>
      </c>
      <c r="I47" s="97">
        <f t="shared" si="2"/>
        <v>0</v>
      </c>
      <c r="J47" s="95"/>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row>
    <row r="48" spans="1:63" ht="18.75" x14ac:dyDescent="0.2">
      <c r="A48" s="4"/>
      <c r="B48" s="2" t="s">
        <v>74</v>
      </c>
      <c r="C48" s="14" t="s">
        <v>82</v>
      </c>
      <c r="D48" s="202"/>
      <c r="E48" s="204" t="s">
        <v>87</v>
      </c>
      <c r="F48" s="90"/>
      <c r="G48" s="4" t="s">
        <v>15</v>
      </c>
      <c r="H48" s="115">
        <v>0</v>
      </c>
      <c r="I48" s="97">
        <f t="shared" si="2"/>
        <v>0</v>
      </c>
      <c r="J48" s="95"/>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row>
    <row r="49" spans="1:63" ht="18.75" x14ac:dyDescent="0.2">
      <c r="A49" s="4"/>
      <c r="B49" s="2" t="s">
        <v>74</v>
      </c>
      <c r="C49" s="14" t="s">
        <v>82</v>
      </c>
      <c r="D49" s="202"/>
      <c r="E49" s="204" t="s">
        <v>88</v>
      </c>
      <c r="F49" s="90"/>
      <c r="G49" s="4" t="s">
        <v>15</v>
      </c>
      <c r="H49" s="115">
        <v>0</v>
      </c>
      <c r="I49" s="97">
        <f t="shared" si="2"/>
        <v>0</v>
      </c>
      <c r="J49" s="95"/>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row>
    <row r="50" spans="1:63" ht="18.75" x14ac:dyDescent="0.2">
      <c r="A50" s="4"/>
      <c r="B50" s="2" t="s">
        <v>74</v>
      </c>
      <c r="C50" s="14" t="s">
        <v>82</v>
      </c>
      <c r="D50" s="202"/>
      <c r="E50" s="204" t="s">
        <v>24</v>
      </c>
      <c r="F50" s="90"/>
      <c r="G50" s="4" t="s">
        <v>20</v>
      </c>
      <c r="H50" s="115">
        <v>0</v>
      </c>
      <c r="I50" s="97">
        <f t="shared" si="2"/>
        <v>0</v>
      </c>
      <c r="J50" s="95"/>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row>
    <row r="51" spans="1:63" ht="18.75" x14ac:dyDescent="0.2">
      <c r="A51" s="4"/>
      <c r="B51" s="2" t="s">
        <v>74</v>
      </c>
      <c r="C51" s="14" t="s">
        <v>82</v>
      </c>
      <c r="D51" s="202"/>
      <c r="E51" s="204" t="s">
        <v>85</v>
      </c>
      <c r="F51" s="90"/>
      <c r="G51" s="4" t="s">
        <v>14</v>
      </c>
      <c r="H51" s="115">
        <v>0</v>
      </c>
      <c r="I51" s="97">
        <f t="shared" si="2"/>
        <v>0</v>
      </c>
      <c r="J51" s="95"/>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row>
    <row r="52" spans="1:63" ht="18.75" x14ac:dyDescent="0.2">
      <c r="A52" s="4"/>
      <c r="B52" s="55"/>
      <c r="C52" s="14"/>
      <c r="D52" s="202"/>
      <c r="E52" s="204"/>
      <c r="F52" s="90"/>
      <c r="G52" s="4"/>
      <c r="H52" s="115">
        <v>0</v>
      </c>
      <c r="I52" s="97">
        <f t="shared" si="2"/>
        <v>0</v>
      </c>
      <c r="J52" s="95"/>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row>
    <row r="53" spans="1:63" ht="18.75" x14ac:dyDescent="0.2">
      <c r="A53" s="4"/>
      <c r="B53" s="55"/>
      <c r="C53" s="14"/>
      <c r="D53" s="202"/>
      <c r="E53" s="203" t="s">
        <v>89</v>
      </c>
      <c r="F53" s="90"/>
      <c r="G53" s="4" t="s">
        <v>26</v>
      </c>
      <c r="H53" s="115">
        <v>0</v>
      </c>
      <c r="I53" s="97">
        <f t="shared" si="2"/>
        <v>0</v>
      </c>
      <c r="J53" s="95"/>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row>
    <row r="54" spans="1:63" ht="18.75" x14ac:dyDescent="0.2">
      <c r="A54" s="4"/>
      <c r="B54" s="55"/>
      <c r="C54" s="14"/>
      <c r="D54" s="205"/>
      <c r="E54" s="203"/>
      <c r="F54" s="90"/>
      <c r="G54" s="13"/>
      <c r="H54" s="115">
        <v>0</v>
      </c>
      <c r="I54" s="97">
        <f t="shared" si="2"/>
        <v>0</v>
      </c>
      <c r="J54" s="95"/>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row>
    <row r="55" spans="1:63" ht="63" x14ac:dyDescent="0.2">
      <c r="A55" s="4"/>
      <c r="B55" s="55"/>
      <c r="C55" s="14"/>
      <c r="D55" s="202"/>
      <c r="E55" s="203" t="s">
        <v>90</v>
      </c>
      <c r="F55" s="90"/>
      <c r="G55" s="206"/>
      <c r="H55" s="115">
        <v>0</v>
      </c>
      <c r="I55" s="97">
        <f t="shared" si="2"/>
        <v>0</v>
      </c>
      <c r="J55" s="95"/>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row>
    <row r="56" spans="1:63" ht="18.75" x14ac:dyDescent="0.2">
      <c r="A56" s="4"/>
      <c r="B56" s="2" t="s">
        <v>74</v>
      </c>
      <c r="C56" s="14" t="s">
        <v>82</v>
      </c>
      <c r="D56" s="202"/>
      <c r="E56" s="204" t="s">
        <v>28</v>
      </c>
      <c r="F56" s="90"/>
      <c r="G56" s="4" t="s">
        <v>14</v>
      </c>
      <c r="H56" s="115">
        <v>0</v>
      </c>
      <c r="I56" s="97">
        <f t="shared" si="2"/>
        <v>0</v>
      </c>
      <c r="J56" s="95"/>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row>
    <row r="57" spans="1:63" ht="18.75" x14ac:dyDescent="0.2">
      <c r="A57" s="4"/>
      <c r="B57" s="2" t="s">
        <v>74</v>
      </c>
      <c r="C57" s="14" t="s">
        <v>82</v>
      </c>
      <c r="D57" s="202"/>
      <c r="E57" s="204" t="s">
        <v>83</v>
      </c>
      <c r="F57" s="90"/>
      <c r="G57" s="4" t="s">
        <v>15</v>
      </c>
      <c r="H57" s="115">
        <v>0</v>
      </c>
      <c r="I57" s="97">
        <f t="shared" si="2"/>
        <v>0</v>
      </c>
      <c r="J57" s="95"/>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row>
    <row r="58" spans="1:63" ht="18.75" x14ac:dyDescent="0.2">
      <c r="A58" s="4"/>
      <c r="B58" s="2" t="s">
        <v>74</v>
      </c>
      <c r="C58" s="14" t="s">
        <v>82</v>
      </c>
      <c r="D58" s="202"/>
      <c r="E58" s="204" t="s">
        <v>84</v>
      </c>
      <c r="F58" s="90"/>
      <c r="G58" s="4" t="s">
        <v>15</v>
      </c>
      <c r="H58" s="115">
        <v>0</v>
      </c>
      <c r="I58" s="97">
        <f t="shared" si="2"/>
        <v>0</v>
      </c>
      <c r="J58" s="95"/>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row>
    <row r="59" spans="1:63" ht="18.75" x14ac:dyDescent="0.2">
      <c r="A59" s="4"/>
      <c r="B59" s="2" t="s">
        <v>74</v>
      </c>
      <c r="C59" s="14" t="s">
        <v>82</v>
      </c>
      <c r="D59" s="202"/>
      <c r="E59" s="204" t="s">
        <v>24</v>
      </c>
      <c r="F59" s="90"/>
      <c r="G59" s="4" t="s">
        <v>20</v>
      </c>
      <c r="H59" s="115">
        <v>0</v>
      </c>
      <c r="I59" s="97">
        <f t="shared" si="2"/>
        <v>0</v>
      </c>
      <c r="J59" s="95"/>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row>
    <row r="60" spans="1:63" ht="18.75" x14ac:dyDescent="0.2">
      <c r="A60" s="4"/>
      <c r="B60" s="2" t="s">
        <v>74</v>
      </c>
      <c r="C60" s="14" t="s">
        <v>82</v>
      </c>
      <c r="D60" s="202"/>
      <c r="E60" s="204" t="s">
        <v>85</v>
      </c>
      <c r="F60" s="90"/>
      <c r="G60" s="4" t="s">
        <v>14</v>
      </c>
      <c r="H60" s="115">
        <v>0</v>
      </c>
      <c r="I60" s="97">
        <f t="shared" si="2"/>
        <v>0</v>
      </c>
      <c r="J60" s="95"/>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row>
    <row r="61" spans="1:63" ht="18.75" x14ac:dyDescent="0.2">
      <c r="A61" s="4"/>
      <c r="B61" s="55"/>
      <c r="C61" s="14"/>
      <c r="D61" s="202"/>
      <c r="E61" s="204"/>
      <c r="F61" s="90"/>
      <c r="G61" s="4"/>
      <c r="H61" s="115">
        <v>0</v>
      </c>
      <c r="I61" s="97">
        <f t="shared" si="2"/>
        <v>0</v>
      </c>
      <c r="J61" s="95"/>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row>
    <row r="62" spans="1:63" ht="63" x14ac:dyDescent="0.2">
      <c r="A62" s="4"/>
      <c r="B62" s="55"/>
      <c r="C62" s="14"/>
      <c r="D62" s="202"/>
      <c r="E62" s="203" t="s">
        <v>91</v>
      </c>
      <c r="F62" s="90"/>
      <c r="G62" s="206"/>
      <c r="H62" s="115">
        <v>0</v>
      </c>
      <c r="I62" s="97">
        <f t="shared" si="2"/>
        <v>0</v>
      </c>
      <c r="J62" s="95"/>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row>
    <row r="63" spans="1:63" ht="18.75" x14ac:dyDescent="0.2">
      <c r="A63" s="4"/>
      <c r="B63" s="2" t="s">
        <v>74</v>
      </c>
      <c r="C63" s="14" t="s">
        <v>82</v>
      </c>
      <c r="D63" s="202"/>
      <c r="E63" s="204" t="s">
        <v>28</v>
      </c>
      <c r="F63" s="90"/>
      <c r="G63" s="4" t="s">
        <v>14</v>
      </c>
      <c r="H63" s="115">
        <v>0</v>
      </c>
      <c r="I63" s="97">
        <f t="shared" si="2"/>
        <v>0</v>
      </c>
      <c r="J63" s="95"/>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row>
    <row r="64" spans="1:63" ht="18.75" x14ac:dyDescent="0.2">
      <c r="A64" s="4"/>
      <c r="B64" s="2" t="s">
        <v>74</v>
      </c>
      <c r="C64" s="14" t="s">
        <v>82</v>
      </c>
      <c r="D64" s="202"/>
      <c r="E64" s="204" t="s">
        <v>87</v>
      </c>
      <c r="F64" s="90"/>
      <c r="G64" s="4" t="s">
        <v>15</v>
      </c>
      <c r="H64" s="115">
        <v>0</v>
      </c>
      <c r="I64" s="97">
        <f t="shared" si="2"/>
        <v>0</v>
      </c>
      <c r="J64" s="95"/>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row>
    <row r="65" spans="1:63" ht="18.75" x14ac:dyDescent="0.2">
      <c r="A65" s="4"/>
      <c r="B65" s="2" t="s">
        <v>74</v>
      </c>
      <c r="C65" s="14" t="s">
        <v>82</v>
      </c>
      <c r="D65" s="202"/>
      <c r="E65" s="204" t="s">
        <v>88</v>
      </c>
      <c r="F65" s="90"/>
      <c r="G65" s="4" t="s">
        <v>15</v>
      </c>
      <c r="H65" s="115">
        <v>0</v>
      </c>
      <c r="I65" s="97">
        <f t="shared" si="2"/>
        <v>0</v>
      </c>
      <c r="J65" s="95"/>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row>
    <row r="66" spans="1:63" ht="18.75" x14ac:dyDescent="0.2">
      <c r="A66" s="4"/>
      <c r="B66" s="2" t="s">
        <v>74</v>
      </c>
      <c r="C66" s="14" t="s">
        <v>82</v>
      </c>
      <c r="D66" s="202"/>
      <c r="E66" s="204" t="s">
        <v>24</v>
      </c>
      <c r="F66" s="90"/>
      <c r="G66" s="4" t="s">
        <v>20</v>
      </c>
      <c r="H66" s="115">
        <v>0</v>
      </c>
      <c r="I66" s="97">
        <f t="shared" si="2"/>
        <v>0</v>
      </c>
      <c r="J66" s="95"/>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row>
    <row r="67" spans="1:63" ht="18.75" x14ac:dyDescent="0.2">
      <c r="A67" s="4"/>
      <c r="B67" s="2" t="s">
        <v>74</v>
      </c>
      <c r="C67" s="14" t="s">
        <v>82</v>
      </c>
      <c r="D67" s="202"/>
      <c r="E67" s="204" t="s">
        <v>85</v>
      </c>
      <c r="F67" s="90"/>
      <c r="G67" s="4" t="s">
        <v>14</v>
      </c>
      <c r="H67" s="115">
        <v>0</v>
      </c>
      <c r="I67" s="97">
        <f t="shared" si="2"/>
        <v>0</v>
      </c>
      <c r="J67" s="95"/>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row>
    <row r="68" spans="1:63" ht="18.75" x14ac:dyDescent="0.2">
      <c r="A68" s="4"/>
      <c r="B68" s="55"/>
      <c r="C68" s="14"/>
      <c r="D68" s="202"/>
      <c r="E68" s="204"/>
      <c r="F68" s="90"/>
      <c r="G68" s="4"/>
      <c r="H68" s="115">
        <v>0</v>
      </c>
      <c r="I68" s="97">
        <f t="shared" si="2"/>
        <v>0</v>
      </c>
      <c r="J68" s="95"/>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row>
    <row r="69" spans="1:63" ht="18.75" x14ac:dyDescent="0.2">
      <c r="A69" s="4"/>
      <c r="B69" s="55"/>
      <c r="C69" s="14"/>
      <c r="D69" s="202"/>
      <c r="E69" s="203" t="s">
        <v>89</v>
      </c>
      <c r="F69" s="90"/>
      <c r="G69" s="4" t="s">
        <v>26</v>
      </c>
      <c r="H69" s="115">
        <v>0</v>
      </c>
      <c r="I69" s="97">
        <f t="shared" si="2"/>
        <v>0</v>
      </c>
      <c r="J69" s="95"/>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row>
    <row r="70" spans="1:63" ht="18.75" x14ac:dyDescent="0.2">
      <c r="A70" s="4"/>
      <c r="B70" s="55"/>
      <c r="C70" s="14"/>
      <c r="D70" s="205"/>
      <c r="E70" s="203"/>
      <c r="F70" s="90"/>
      <c r="G70" s="13"/>
      <c r="H70" s="115">
        <v>0</v>
      </c>
      <c r="I70" s="97">
        <f t="shared" si="2"/>
        <v>0</v>
      </c>
      <c r="J70" s="95"/>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row>
    <row r="71" spans="1:63" ht="63" x14ac:dyDescent="0.2">
      <c r="A71" s="4"/>
      <c r="B71" s="55"/>
      <c r="C71" s="14"/>
      <c r="D71" s="202"/>
      <c r="E71" s="203" t="s">
        <v>92</v>
      </c>
      <c r="F71" s="90"/>
      <c r="G71" s="206"/>
      <c r="H71" s="115">
        <v>0</v>
      </c>
      <c r="I71" s="97">
        <f t="shared" si="2"/>
        <v>0</v>
      </c>
      <c r="J71" s="95"/>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row>
    <row r="72" spans="1:63" ht="18.75" x14ac:dyDescent="0.2">
      <c r="A72" s="4"/>
      <c r="B72" s="2" t="s">
        <v>74</v>
      </c>
      <c r="C72" s="14" t="s">
        <v>82</v>
      </c>
      <c r="D72" s="202"/>
      <c r="E72" s="204" t="s">
        <v>28</v>
      </c>
      <c r="F72" s="90"/>
      <c r="G72" s="4" t="s">
        <v>14</v>
      </c>
      <c r="H72" s="115">
        <v>0</v>
      </c>
      <c r="I72" s="97">
        <f t="shared" si="2"/>
        <v>0</v>
      </c>
      <c r="J72" s="95"/>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row>
    <row r="73" spans="1:63" ht="18.75" x14ac:dyDescent="0.2">
      <c r="A73" s="4"/>
      <c r="B73" s="2" t="s">
        <v>74</v>
      </c>
      <c r="C73" s="14" t="s">
        <v>82</v>
      </c>
      <c r="D73" s="202"/>
      <c r="E73" s="204" t="s">
        <v>83</v>
      </c>
      <c r="F73" s="90"/>
      <c r="G73" s="4" t="s">
        <v>15</v>
      </c>
      <c r="H73" s="115">
        <v>0</v>
      </c>
      <c r="I73" s="97">
        <f t="shared" si="2"/>
        <v>0</v>
      </c>
      <c r="J73" s="95"/>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row>
    <row r="74" spans="1:63" ht="18.75" x14ac:dyDescent="0.2">
      <c r="A74" s="4"/>
      <c r="B74" s="2" t="s">
        <v>74</v>
      </c>
      <c r="C74" s="14" t="s">
        <v>82</v>
      </c>
      <c r="D74" s="202"/>
      <c r="E74" s="204" t="s">
        <v>84</v>
      </c>
      <c r="F74" s="90"/>
      <c r="G74" s="4" t="s">
        <v>15</v>
      </c>
      <c r="H74" s="115">
        <v>0</v>
      </c>
      <c r="I74" s="97">
        <f t="shared" si="2"/>
        <v>0</v>
      </c>
      <c r="J74" s="95"/>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row>
    <row r="75" spans="1:63" ht="18.75" x14ac:dyDescent="0.2">
      <c r="A75" s="4"/>
      <c r="B75" s="2" t="s">
        <v>74</v>
      </c>
      <c r="C75" s="14" t="s">
        <v>82</v>
      </c>
      <c r="D75" s="202"/>
      <c r="E75" s="204" t="s">
        <v>24</v>
      </c>
      <c r="F75" s="90"/>
      <c r="G75" s="4" t="s">
        <v>20</v>
      </c>
      <c r="H75" s="115">
        <v>0</v>
      </c>
      <c r="I75" s="97">
        <f t="shared" si="2"/>
        <v>0</v>
      </c>
      <c r="J75" s="95"/>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row>
    <row r="76" spans="1:63" ht="18.75" x14ac:dyDescent="0.2">
      <c r="A76" s="4"/>
      <c r="B76" s="2" t="s">
        <v>74</v>
      </c>
      <c r="C76" s="14" t="s">
        <v>82</v>
      </c>
      <c r="D76" s="202"/>
      <c r="E76" s="204" t="s">
        <v>85</v>
      </c>
      <c r="F76" s="90"/>
      <c r="G76" s="4" t="s">
        <v>14</v>
      </c>
      <c r="H76" s="115">
        <v>0</v>
      </c>
      <c r="I76" s="97">
        <f t="shared" si="2"/>
        <v>0</v>
      </c>
      <c r="J76" s="95"/>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row>
    <row r="77" spans="1:63" ht="18.75" x14ac:dyDescent="0.2">
      <c r="A77" s="4"/>
      <c r="B77" s="55"/>
      <c r="C77" s="14"/>
      <c r="D77" s="202"/>
      <c r="E77" s="204"/>
      <c r="F77" s="90"/>
      <c r="G77" s="4"/>
      <c r="H77" s="115">
        <v>0</v>
      </c>
      <c r="I77" s="97">
        <f t="shared" si="2"/>
        <v>0</v>
      </c>
      <c r="J77" s="95"/>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row>
    <row r="78" spans="1:63" ht="63" x14ac:dyDescent="0.2">
      <c r="A78" s="4"/>
      <c r="B78" s="55"/>
      <c r="C78" s="14"/>
      <c r="D78" s="202"/>
      <c r="E78" s="203" t="s">
        <v>93</v>
      </c>
      <c r="F78" s="90"/>
      <c r="G78" s="206"/>
      <c r="H78" s="115">
        <v>0</v>
      </c>
      <c r="I78" s="97">
        <f t="shared" si="2"/>
        <v>0</v>
      </c>
      <c r="J78" s="95"/>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row>
    <row r="79" spans="1:63" ht="18.75" x14ac:dyDescent="0.2">
      <c r="A79" s="4"/>
      <c r="B79" s="2" t="s">
        <v>74</v>
      </c>
      <c r="C79" s="14" t="s">
        <v>82</v>
      </c>
      <c r="D79" s="202"/>
      <c r="E79" s="204" t="s">
        <v>28</v>
      </c>
      <c r="F79" s="90"/>
      <c r="G79" s="4" t="s">
        <v>14</v>
      </c>
      <c r="H79" s="115">
        <v>0</v>
      </c>
      <c r="I79" s="97">
        <f t="shared" si="2"/>
        <v>0</v>
      </c>
      <c r="J79" s="95"/>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row>
    <row r="80" spans="1:63" ht="18.75" x14ac:dyDescent="0.2">
      <c r="A80" s="4"/>
      <c r="B80" s="2" t="s">
        <v>74</v>
      </c>
      <c r="C80" s="14" t="s">
        <v>82</v>
      </c>
      <c r="D80" s="202"/>
      <c r="E80" s="204" t="s">
        <v>87</v>
      </c>
      <c r="F80" s="90"/>
      <c r="G80" s="4" t="s">
        <v>15</v>
      </c>
      <c r="H80" s="115">
        <v>0</v>
      </c>
      <c r="I80" s="97">
        <f t="shared" si="2"/>
        <v>0</v>
      </c>
      <c r="J80" s="95"/>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row>
    <row r="81" spans="1:63" ht="18.75" x14ac:dyDescent="0.2">
      <c r="A81" s="4"/>
      <c r="B81" s="2" t="s">
        <v>74</v>
      </c>
      <c r="C81" s="14" t="s">
        <v>82</v>
      </c>
      <c r="D81" s="202"/>
      <c r="E81" s="204" t="s">
        <v>88</v>
      </c>
      <c r="F81" s="90"/>
      <c r="G81" s="4" t="s">
        <v>15</v>
      </c>
      <c r="H81" s="115">
        <v>0</v>
      </c>
      <c r="I81" s="97">
        <f t="shared" si="2"/>
        <v>0</v>
      </c>
      <c r="J81" s="95"/>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row>
    <row r="82" spans="1:63" ht="18.75" x14ac:dyDescent="0.2">
      <c r="A82" s="4"/>
      <c r="B82" s="2" t="s">
        <v>74</v>
      </c>
      <c r="C82" s="14" t="s">
        <v>82</v>
      </c>
      <c r="D82" s="202"/>
      <c r="E82" s="204" t="s">
        <v>24</v>
      </c>
      <c r="F82" s="90"/>
      <c r="G82" s="4" t="s">
        <v>20</v>
      </c>
      <c r="H82" s="115">
        <v>0</v>
      </c>
      <c r="I82" s="97">
        <f t="shared" si="2"/>
        <v>0</v>
      </c>
      <c r="J82" s="95"/>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row>
    <row r="83" spans="1:63" ht="18.75" x14ac:dyDescent="0.2">
      <c r="A83" s="4"/>
      <c r="B83" s="2" t="s">
        <v>74</v>
      </c>
      <c r="C83" s="14" t="s">
        <v>82</v>
      </c>
      <c r="D83" s="202"/>
      <c r="E83" s="204" t="s">
        <v>85</v>
      </c>
      <c r="F83" s="90"/>
      <c r="G83" s="4" t="s">
        <v>14</v>
      </c>
      <c r="H83" s="115">
        <v>0</v>
      </c>
      <c r="I83" s="97">
        <f t="shared" si="2"/>
        <v>0</v>
      </c>
      <c r="J83" s="95"/>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row>
    <row r="84" spans="1:63" ht="18.75" x14ac:dyDescent="0.2">
      <c r="A84" s="4"/>
      <c r="B84" s="55"/>
      <c r="C84" s="14"/>
      <c r="D84" s="202"/>
      <c r="E84" s="204"/>
      <c r="F84" s="90"/>
      <c r="G84" s="4"/>
      <c r="H84" s="115">
        <v>0</v>
      </c>
      <c r="I84" s="97">
        <f t="shared" si="2"/>
        <v>0</v>
      </c>
      <c r="J84" s="95"/>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row>
    <row r="85" spans="1:63" ht="18.75" x14ac:dyDescent="0.2">
      <c r="A85" s="4"/>
      <c r="B85" s="55"/>
      <c r="C85" s="14"/>
      <c r="D85" s="202"/>
      <c r="E85" s="203" t="s">
        <v>89</v>
      </c>
      <c r="F85" s="90"/>
      <c r="G85" s="4" t="s">
        <v>26</v>
      </c>
      <c r="H85" s="115">
        <v>0</v>
      </c>
      <c r="I85" s="97">
        <f t="shared" si="2"/>
        <v>0</v>
      </c>
      <c r="J85" s="95"/>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row>
    <row r="86" spans="1:63" ht="18.75" x14ac:dyDescent="0.2">
      <c r="A86" s="4"/>
      <c r="B86" s="55"/>
      <c r="C86" s="14"/>
      <c r="D86" s="205"/>
      <c r="E86" s="203"/>
      <c r="F86" s="90"/>
      <c r="G86" s="13"/>
      <c r="H86" s="115">
        <v>0</v>
      </c>
      <c r="I86" s="97">
        <f t="shared" si="2"/>
        <v>0</v>
      </c>
      <c r="J86" s="95"/>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row>
    <row r="87" spans="1:63" ht="63" x14ac:dyDescent="0.2">
      <c r="A87" s="4"/>
      <c r="B87" s="55"/>
      <c r="C87" s="14"/>
      <c r="D87" s="202"/>
      <c r="E87" s="203" t="s">
        <v>94</v>
      </c>
      <c r="F87" s="90"/>
      <c r="G87" s="206"/>
      <c r="H87" s="115">
        <v>0</v>
      </c>
      <c r="I87" s="97">
        <f t="shared" si="2"/>
        <v>0</v>
      </c>
      <c r="J87" s="95"/>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row>
    <row r="88" spans="1:63" ht="18.75" x14ac:dyDescent="0.2">
      <c r="A88" s="4"/>
      <c r="B88" s="2" t="s">
        <v>74</v>
      </c>
      <c r="C88" s="14" t="s">
        <v>82</v>
      </c>
      <c r="D88" s="202"/>
      <c r="E88" s="204" t="s">
        <v>28</v>
      </c>
      <c r="F88" s="90"/>
      <c r="G88" s="4" t="s">
        <v>14</v>
      </c>
      <c r="H88" s="115">
        <v>0</v>
      </c>
      <c r="I88" s="97">
        <f t="shared" si="2"/>
        <v>0</v>
      </c>
      <c r="J88" s="95"/>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row>
    <row r="89" spans="1:63" ht="18.75" x14ac:dyDescent="0.2">
      <c r="A89" s="4"/>
      <c r="B89" s="2" t="s">
        <v>74</v>
      </c>
      <c r="C89" s="14" t="s">
        <v>82</v>
      </c>
      <c r="D89" s="202"/>
      <c r="E89" s="204" t="s">
        <v>83</v>
      </c>
      <c r="F89" s="90"/>
      <c r="G89" s="4" t="s">
        <v>15</v>
      </c>
      <c r="H89" s="115">
        <v>0</v>
      </c>
      <c r="I89" s="97">
        <f t="shared" si="2"/>
        <v>0</v>
      </c>
      <c r="J89" s="95"/>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row>
    <row r="90" spans="1:63" ht="18.75" x14ac:dyDescent="0.2">
      <c r="A90" s="4"/>
      <c r="B90" s="2" t="s">
        <v>74</v>
      </c>
      <c r="C90" s="14" t="s">
        <v>82</v>
      </c>
      <c r="D90" s="202"/>
      <c r="E90" s="204" t="s">
        <v>84</v>
      </c>
      <c r="F90" s="90"/>
      <c r="G90" s="4" t="s">
        <v>15</v>
      </c>
      <c r="H90" s="115">
        <v>0</v>
      </c>
      <c r="I90" s="97">
        <f t="shared" si="2"/>
        <v>0</v>
      </c>
      <c r="J90" s="95"/>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row>
    <row r="91" spans="1:63" ht="18.75" x14ac:dyDescent="0.2">
      <c r="A91" s="4"/>
      <c r="B91" s="2" t="s">
        <v>74</v>
      </c>
      <c r="C91" s="14" t="s">
        <v>82</v>
      </c>
      <c r="D91" s="202"/>
      <c r="E91" s="204" t="s">
        <v>24</v>
      </c>
      <c r="F91" s="90"/>
      <c r="G91" s="4" t="s">
        <v>20</v>
      </c>
      <c r="H91" s="115">
        <v>0</v>
      </c>
      <c r="I91" s="97">
        <f t="shared" si="2"/>
        <v>0</v>
      </c>
      <c r="J91" s="95"/>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row>
    <row r="92" spans="1:63" ht="18.75" x14ac:dyDescent="0.2">
      <c r="A92" s="4"/>
      <c r="B92" s="2" t="s">
        <v>74</v>
      </c>
      <c r="C92" s="14" t="s">
        <v>82</v>
      </c>
      <c r="D92" s="202"/>
      <c r="E92" s="204" t="s">
        <v>85</v>
      </c>
      <c r="F92" s="90"/>
      <c r="G92" s="4" t="s">
        <v>14</v>
      </c>
      <c r="H92" s="115">
        <v>0</v>
      </c>
      <c r="I92" s="97">
        <f t="shared" si="2"/>
        <v>0</v>
      </c>
      <c r="J92" s="95"/>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row>
    <row r="93" spans="1:63" ht="18.75" x14ac:dyDescent="0.2">
      <c r="A93" s="4"/>
      <c r="B93" s="55"/>
      <c r="C93" s="14"/>
      <c r="D93" s="202"/>
      <c r="E93" s="204"/>
      <c r="F93" s="90"/>
      <c r="G93" s="4"/>
      <c r="H93" s="115">
        <v>0</v>
      </c>
      <c r="I93" s="97">
        <f t="shared" si="2"/>
        <v>0</v>
      </c>
      <c r="J93" s="95"/>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row>
    <row r="94" spans="1:63" ht="63" x14ac:dyDescent="0.2">
      <c r="A94" s="4"/>
      <c r="B94" s="55"/>
      <c r="C94" s="14"/>
      <c r="D94" s="202"/>
      <c r="E94" s="203" t="s">
        <v>95</v>
      </c>
      <c r="F94" s="90"/>
      <c r="G94" s="206"/>
      <c r="H94" s="115">
        <v>0</v>
      </c>
      <c r="I94" s="97">
        <f t="shared" si="2"/>
        <v>0</v>
      </c>
      <c r="J94" s="95"/>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row>
    <row r="95" spans="1:63" ht="18.75" x14ac:dyDescent="0.2">
      <c r="A95" s="4"/>
      <c r="B95" s="2" t="s">
        <v>74</v>
      </c>
      <c r="C95" s="14" t="s">
        <v>82</v>
      </c>
      <c r="D95" s="202"/>
      <c r="E95" s="204" t="s">
        <v>28</v>
      </c>
      <c r="F95" s="90"/>
      <c r="G95" s="4" t="s">
        <v>14</v>
      </c>
      <c r="H95" s="115">
        <v>0</v>
      </c>
      <c r="I95" s="97">
        <f t="shared" si="2"/>
        <v>0</v>
      </c>
      <c r="J95" s="95"/>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row>
    <row r="96" spans="1:63" ht="18.75" x14ac:dyDescent="0.2">
      <c r="A96" s="4"/>
      <c r="B96" s="2" t="s">
        <v>74</v>
      </c>
      <c r="C96" s="14" t="s">
        <v>82</v>
      </c>
      <c r="D96" s="202"/>
      <c r="E96" s="204" t="s">
        <v>87</v>
      </c>
      <c r="F96" s="90"/>
      <c r="G96" s="4" t="s">
        <v>15</v>
      </c>
      <c r="H96" s="115">
        <v>0</v>
      </c>
      <c r="I96" s="97">
        <f t="shared" si="2"/>
        <v>0</v>
      </c>
      <c r="J96" s="95"/>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row>
    <row r="97" spans="1:63" ht="18.75" x14ac:dyDescent="0.2">
      <c r="A97" s="4"/>
      <c r="B97" s="2" t="s">
        <v>74</v>
      </c>
      <c r="C97" s="14" t="s">
        <v>82</v>
      </c>
      <c r="D97" s="202"/>
      <c r="E97" s="204" t="s">
        <v>88</v>
      </c>
      <c r="F97" s="90"/>
      <c r="G97" s="4" t="s">
        <v>15</v>
      </c>
      <c r="H97" s="115">
        <v>0</v>
      </c>
      <c r="I97" s="97">
        <f t="shared" si="2"/>
        <v>0</v>
      </c>
      <c r="J97" s="95"/>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row>
    <row r="98" spans="1:63" ht="18.75" x14ac:dyDescent="0.2">
      <c r="A98" s="4"/>
      <c r="B98" s="2" t="s">
        <v>74</v>
      </c>
      <c r="C98" s="14" t="s">
        <v>82</v>
      </c>
      <c r="D98" s="202"/>
      <c r="E98" s="204" t="s">
        <v>24</v>
      </c>
      <c r="F98" s="90"/>
      <c r="G98" s="4" t="s">
        <v>20</v>
      </c>
      <c r="H98" s="115">
        <v>0</v>
      </c>
      <c r="I98" s="97">
        <f t="shared" si="2"/>
        <v>0</v>
      </c>
      <c r="J98" s="95"/>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row>
    <row r="99" spans="1:63" ht="18.75" x14ac:dyDescent="0.2">
      <c r="A99" s="4"/>
      <c r="B99" s="2" t="s">
        <v>74</v>
      </c>
      <c r="C99" s="14" t="s">
        <v>82</v>
      </c>
      <c r="D99" s="202"/>
      <c r="E99" s="204" t="s">
        <v>85</v>
      </c>
      <c r="F99" s="90"/>
      <c r="G99" s="4" t="s">
        <v>14</v>
      </c>
      <c r="H99" s="115">
        <v>0</v>
      </c>
      <c r="I99" s="97">
        <f t="shared" si="2"/>
        <v>0</v>
      </c>
      <c r="J99" s="95"/>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row>
    <row r="100" spans="1:63" ht="18.75" x14ac:dyDescent="0.2">
      <c r="A100" s="4"/>
      <c r="B100" s="55"/>
      <c r="C100" s="14"/>
      <c r="D100" s="202"/>
      <c r="E100" s="204"/>
      <c r="F100" s="90"/>
      <c r="G100" s="4"/>
      <c r="H100" s="115">
        <v>0</v>
      </c>
      <c r="I100" s="97">
        <f t="shared" si="2"/>
        <v>0</v>
      </c>
      <c r="J100" s="95"/>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row>
    <row r="101" spans="1:63" ht="18.75" x14ac:dyDescent="0.2">
      <c r="A101" s="4"/>
      <c r="B101" s="55"/>
      <c r="C101" s="14"/>
      <c r="D101" s="202"/>
      <c r="E101" s="203" t="s">
        <v>89</v>
      </c>
      <c r="F101" s="90"/>
      <c r="G101" s="4" t="s">
        <v>26</v>
      </c>
      <c r="H101" s="115">
        <v>0</v>
      </c>
      <c r="I101" s="97">
        <f t="shared" si="2"/>
        <v>0</v>
      </c>
      <c r="J101" s="95"/>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row>
    <row r="102" spans="1:63" x14ac:dyDescent="0.2">
      <c r="A102" s="4"/>
      <c r="B102" s="13"/>
      <c r="C102" s="2"/>
      <c r="D102" s="2"/>
      <c r="E102" s="98"/>
      <c r="F102" s="90"/>
      <c r="G102" s="4"/>
      <c r="H102" s="115">
        <v>0</v>
      </c>
      <c r="I102" s="97">
        <f t="shared" si="2"/>
        <v>0</v>
      </c>
      <c r="J102" s="95"/>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row>
    <row r="103" spans="1:63" x14ac:dyDescent="0.2">
      <c r="A103" s="4"/>
      <c r="B103" s="13"/>
      <c r="C103" s="2"/>
      <c r="D103" s="2"/>
      <c r="E103" s="116" t="s">
        <v>97</v>
      </c>
      <c r="F103" s="90"/>
      <c r="G103" s="4"/>
      <c r="H103" s="115">
        <v>0</v>
      </c>
      <c r="I103" s="97">
        <f t="shared" ref="I103:I108" si="3">H103*F103</f>
        <v>0</v>
      </c>
      <c r="J103" s="95"/>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row>
    <row r="104" spans="1:63" ht="31.5" x14ac:dyDescent="0.2">
      <c r="A104" s="4"/>
      <c r="B104" s="2" t="s">
        <v>74</v>
      </c>
      <c r="C104" s="207"/>
      <c r="D104" s="208">
        <v>10</v>
      </c>
      <c r="E104" s="204" t="s">
        <v>98</v>
      </c>
      <c r="F104" s="201">
        <v>736</v>
      </c>
      <c r="G104" s="4" t="s">
        <v>21</v>
      </c>
      <c r="H104" s="115">
        <v>0</v>
      </c>
      <c r="I104" s="97">
        <f t="shared" si="3"/>
        <v>0</v>
      </c>
      <c r="J104" s="95"/>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row>
    <row r="105" spans="1:63" ht="18.75" x14ac:dyDescent="0.2">
      <c r="A105" s="4"/>
      <c r="B105" s="2" t="s">
        <v>74</v>
      </c>
      <c r="C105" s="207"/>
      <c r="D105" s="202"/>
      <c r="E105" s="204" t="s">
        <v>99</v>
      </c>
      <c r="F105" s="201">
        <v>736</v>
      </c>
      <c r="G105" s="4" t="s">
        <v>21</v>
      </c>
      <c r="H105" s="115">
        <v>0</v>
      </c>
      <c r="I105" s="97">
        <f t="shared" si="3"/>
        <v>0</v>
      </c>
      <c r="J105" s="95"/>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row>
    <row r="106" spans="1:63" ht="31.5" x14ac:dyDescent="0.2">
      <c r="A106" s="4"/>
      <c r="B106" s="2" t="s">
        <v>74</v>
      </c>
      <c r="C106" s="207"/>
      <c r="D106" s="202"/>
      <c r="E106" s="204" t="s">
        <v>100</v>
      </c>
      <c r="F106" s="201">
        <f>736*0.334/27</f>
        <v>9.1045925925925939</v>
      </c>
      <c r="G106" s="4" t="s">
        <v>14</v>
      </c>
      <c r="H106" s="115">
        <v>0</v>
      </c>
      <c r="I106" s="97">
        <f t="shared" si="3"/>
        <v>0</v>
      </c>
      <c r="J106" s="95"/>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row>
    <row r="107" spans="1:63" ht="18.75" x14ac:dyDescent="0.2">
      <c r="A107" s="4"/>
      <c r="B107" s="2" t="s">
        <v>74</v>
      </c>
      <c r="C107" s="207"/>
      <c r="D107" s="202"/>
      <c r="E107" s="204" t="s">
        <v>101</v>
      </c>
      <c r="F107" s="201">
        <f>736*0.16</f>
        <v>117.76</v>
      </c>
      <c r="G107" s="4" t="s">
        <v>22</v>
      </c>
      <c r="H107" s="115">
        <v>0</v>
      </c>
      <c r="I107" s="97">
        <f t="shared" si="3"/>
        <v>0</v>
      </c>
      <c r="J107" s="95"/>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row>
    <row r="108" spans="1:63" ht="18.75" x14ac:dyDescent="0.2">
      <c r="A108" s="4"/>
      <c r="B108" s="2" t="s">
        <v>74</v>
      </c>
      <c r="C108" s="207"/>
      <c r="D108" s="202"/>
      <c r="E108" s="204" t="s">
        <v>102</v>
      </c>
      <c r="F108" s="201">
        <v>211</v>
      </c>
      <c r="G108" s="4" t="s">
        <v>22</v>
      </c>
      <c r="H108" s="115">
        <v>0</v>
      </c>
      <c r="I108" s="97">
        <f t="shared" si="3"/>
        <v>0</v>
      </c>
      <c r="J108" s="95"/>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row>
    <row r="109" spans="1:63" ht="16.5" thickBot="1" x14ac:dyDescent="0.25">
      <c r="A109" s="106" t="str">
        <f>IF(F109&lt;&gt;"",1+MAX($A$6:A108),"")</f>
        <v/>
      </c>
      <c r="B109" s="107"/>
      <c r="C109" s="108"/>
      <c r="D109" s="109"/>
      <c r="E109" s="110"/>
      <c r="F109" s="111"/>
      <c r="G109" s="107"/>
      <c r="H109" s="112"/>
      <c r="I109" s="113"/>
      <c r="J109" s="114"/>
    </row>
    <row r="110" spans="1:63" ht="16.5" thickBot="1" x14ac:dyDescent="0.25">
      <c r="A110" s="185" t="s">
        <v>80</v>
      </c>
      <c r="B110" s="186"/>
      <c r="C110" s="186"/>
      <c r="D110" s="186"/>
      <c r="E110" s="186"/>
      <c r="F110" s="186"/>
      <c r="G110" s="186"/>
      <c r="H110" s="186"/>
      <c r="I110" s="187"/>
      <c r="J110" s="38">
        <f>(SUM(I38:I109))</f>
        <v>0</v>
      </c>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c r="AZ110" s="56"/>
      <c r="BA110" s="56"/>
      <c r="BB110" s="56"/>
      <c r="BC110" s="56"/>
      <c r="BD110" s="56"/>
      <c r="BE110" s="56"/>
      <c r="BF110" s="56"/>
      <c r="BG110" s="56"/>
      <c r="BH110" s="56"/>
      <c r="BI110" s="56"/>
      <c r="BJ110" s="56"/>
      <c r="BK110" s="56"/>
    </row>
    <row r="111" spans="1:63" ht="16.5" thickBot="1" x14ac:dyDescent="0.25">
      <c r="A111" s="99"/>
      <c r="B111" s="100"/>
      <c r="C111" s="100"/>
      <c r="D111" s="100"/>
      <c r="E111" s="101"/>
      <c r="F111" s="102"/>
      <c r="G111" s="99"/>
      <c r="H111" s="103"/>
      <c r="I111" s="104"/>
      <c r="J111" s="105"/>
    </row>
    <row r="112" spans="1:63" s="12" customFormat="1" ht="16.5" thickBot="1" x14ac:dyDescent="0.25">
      <c r="A112" s="182" t="s">
        <v>103</v>
      </c>
      <c r="B112" s="183"/>
      <c r="C112" s="183"/>
      <c r="D112" s="183"/>
      <c r="E112" s="183"/>
      <c r="F112" s="183"/>
      <c r="G112" s="183"/>
      <c r="H112" s="183"/>
      <c r="I112" s="183"/>
      <c r="J112" s="184"/>
      <c r="K112" s="71"/>
      <c r="L112" s="71"/>
      <c r="M112" s="71"/>
      <c r="N112" s="71"/>
      <c r="O112" s="71"/>
      <c r="P112" s="71"/>
      <c r="Q112" s="71"/>
      <c r="R112" s="71"/>
      <c r="S112" s="71"/>
      <c r="T112" s="71"/>
      <c r="U112" s="71"/>
      <c r="V112" s="71"/>
      <c r="W112" s="71"/>
      <c r="X112" s="71"/>
      <c r="Y112" s="71"/>
      <c r="Z112" s="71"/>
      <c r="AA112" s="71"/>
      <c r="AB112" s="71"/>
      <c r="AC112" s="71"/>
      <c r="AD112" s="71"/>
      <c r="AE112" s="71"/>
      <c r="AF112" s="71"/>
      <c r="AG112" s="71"/>
      <c r="AH112" s="71"/>
      <c r="AI112" s="71"/>
      <c r="AJ112" s="71"/>
      <c r="AK112" s="71"/>
      <c r="AL112" s="71"/>
      <c r="AM112" s="71"/>
      <c r="AN112" s="71"/>
      <c r="AO112" s="71"/>
      <c r="AP112" s="71"/>
      <c r="AQ112" s="71"/>
      <c r="AR112" s="71"/>
      <c r="AS112" s="71"/>
      <c r="AT112" s="71"/>
      <c r="AU112" s="71"/>
      <c r="AV112" s="71"/>
      <c r="AW112" s="71"/>
      <c r="AX112" s="71"/>
      <c r="AY112" s="71"/>
      <c r="AZ112" s="71"/>
      <c r="BA112" s="71"/>
      <c r="BB112" s="71"/>
      <c r="BC112" s="71"/>
      <c r="BD112" s="71"/>
      <c r="BE112" s="71"/>
      <c r="BF112" s="71"/>
      <c r="BG112" s="71"/>
      <c r="BH112" s="71"/>
      <c r="BI112" s="71"/>
      <c r="BJ112" s="71"/>
      <c r="BK112" s="71"/>
    </row>
    <row r="113" spans="1:63" x14ac:dyDescent="0.2">
      <c r="A113" s="96" t="str">
        <f>IF(F113&lt;&gt;"",1+MAX($A$6:A112),"")</f>
        <v/>
      </c>
      <c r="B113" s="94"/>
      <c r="C113" s="14"/>
      <c r="D113" s="14"/>
      <c r="E113" s="116" t="s">
        <v>107</v>
      </c>
      <c r="F113" s="89"/>
      <c r="G113" s="96"/>
      <c r="H113" s="117"/>
      <c r="I113" s="118"/>
      <c r="J113" s="95"/>
    </row>
    <row r="114" spans="1:63" ht="18.75" x14ac:dyDescent="0.2">
      <c r="A114" s="4">
        <f>IF(F114&lt;&gt;"",1+MAX($A$6:A113),"")</f>
        <v>21</v>
      </c>
      <c r="B114" s="2" t="s">
        <v>73</v>
      </c>
      <c r="C114" s="14"/>
      <c r="D114" s="209"/>
      <c r="E114" s="199" t="s">
        <v>105</v>
      </c>
      <c r="F114" s="200">
        <v>1</v>
      </c>
      <c r="G114" s="4" t="s">
        <v>27</v>
      </c>
      <c r="H114" s="115">
        <v>0</v>
      </c>
      <c r="I114" s="97">
        <f>H114*F114</f>
        <v>0</v>
      </c>
      <c r="J114" s="95"/>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row>
    <row r="115" spans="1:63" x14ac:dyDescent="0.2">
      <c r="A115" s="4" t="str">
        <f>IF(F115&lt;&gt;"",1+MAX($A$6:A114),"")</f>
        <v/>
      </c>
      <c r="B115" s="13"/>
      <c r="C115" s="2"/>
      <c r="D115" s="28"/>
      <c r="E115" s="91"/>
      <c r="F115" s="90"/>
      <c r="G115" s="4"/>
      <c r="H115" s="115">
        <v>0</v>
      </c>
      <c r="I115" s="97">
        <f>H115*F115</f>
        <v>0</v>
      </c>
      <c r="J115" s="95"/>
    </row>
    <row r="116" spans="1:63" x14ac:dyDescent="0.2">
      <c r="A116" s="4" t="str">
        <f>IF(F116&lt;&gt;"",1+MAX($A$6:A115),"")</f>
        <v/>
      </c>
      <c r="B116" s="13"/>
      <c r="C116" s="2"/>
      <c r="D116" s="2"/>
      <c r="E116" s="116" t="s">
        <v>108</v>
      </c>
      <c r="F116" s="90"/>
      <c r="G116" s="4"/>
      <c r="H116" s="115">
        <v>0</v>
      </c>
      <c r="I116" s="97">
        <f t="shared" ref="I116:I117" si="4">H116*F116</f>
        <v>0</v>
      </c>
      <c r="J116" s="95"/>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row>
    <row r="117" spans="1:63" ht="18.75" x14ac:dyDescent="0.2">
      <c r="A117" s="4">
        <f>IF(F117&lt;&gt;"",1+MAX($A$6:A116),"")</f>
        <v>22</v>
      </c>
      <c r="B117" s="2" t="s">
        <v>73</v>
      </c>
      <c r="C117" s="14"/>
      <c r="D117" s="209"/>
      <c r="E117" s="199" t="s">
        <v>106</v>
      </c>
      <c r="F117" s="200">
        <f>180*2</f>
        <v>360</v>
      </c>
      <c r="G117" s="4" t="s">
        <v>22</v>
      </c>
      <c r="H117" s="115">
        <v>0</v>
      </c>
      <c r="I117" s="97">
        <f t="shared" si="4"/>
        <v>0</v>
      </c>
      <c r="J117" s="95"/>
    </row>
    <row r="118" spans="1:63" ht="16.5" thickBot="1" x14ac:dyDescent="0.25">
      <c r="A118" s="106" t="str">
        <f>IF(F118&lt;&gt;"",1+MAX($A$6:A117),"")</f>
        <v/>
      </c>
      <c r="B118" s="107"/>
      <c r="C118" s="108"/>
      <c r="D118" s="109"/>
      <c r="E118" s="110"/>
      <c r="F118" s="111"/>
      <c r="G118" s="107"/>
      <c r="H118" s="112"/>
      <c r="I118" s="113"/>
      <c r="J118" s="114"/>
    </row>
    <row r="119" spans="1:63" ht="16.5" thickBot="1" x14ac:dyDescent="0.25">
      <c r="A119" s="185" t="s">
        <v>104</v>
      </c>
      <c r="B119" s="186"/>
      <c r="C119" s="186"/>
      <c r="D119" s="186"/>
      <c r="E119" s="186"/>
      <c r="F119" s="186"/>
      <c r="G119" s="186"/>
      <c r="H119" s="186"/>
      <c r="I119" s="187"/>
      <c r="J119" s="38">
        <f>(SUM(I113:I118))</f>
        <v>0</v>
      </c>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c r="AH119" s="56"/>
      <c r="AI119" s="56"/>
      <c r="AJ119" s="56"/>
      <c r="AK119" s="56"/>
      <c r="AL119" s="56"/>
      <c r="AM119" s="56"/>
      <c r="AN119" s="56"/>
      <c r="AO119" s="56"/>
      <c r="AP119" s="56"/>
      <c r="AQ119" s="56"/>
      <c r="AR119" s="56"/>
      <c r="AS119" s="56"/>
      <c r="AT119" s="56"/>
      <c r="AU119" s="56"/>
      <c r="AV119" s="56"/>
      <c r="AW119" s="56"/>
      <c r="AX119" s="56"/>
      <c r="AY119" s="56"/>
      <c r="AZ119" s="56"/>
      <c r="BA119" s="56"/>
      <c r="BB119" s="56"/>
      <c r="BC119" s="56"/>
      <c r="BD119" s="56"/>
      <c r="BE119" s="56"/>
      <c r="BF119" s="56"/>
      <c r="BG119" s="56"/>
      <c r="BH119" s="56"/>
      <c r="BI119" s="56"/>
      <c r="BJ119" s="56"/>
      <c r="BK119" s="56"/>
    </row>
    <row r="120" spans="1:63" ht="16.5" thickBot="1" x14ac:dyDescent="0.25">
      <c r="A120" s="99"/>
      <c r="B120" s="100"/>
      <c r="C120" s="100"/>
      <c r="D120" s="100"/>
      <c r="E120" s="101"/>
      <c r="F120" s="102"/>
      <c r="G120" s="99"/>
      <c r="H120" s="103"/>
      <c r="I120" s="104"/>
      <c r="J120" s="105"/>
    </row>
    <row r="121" spans="1:63" s="12" customFormat="1" ht="16.5" thickBot="1" x14ac:dyDescent="0.25">
      <c r="A121" s="182" t="s">
        <v>114</v>
      </c>
      <c r="B121" s="183"/>
      <c r="C121" s="183"/>
      <c r="D121" s="183"/>
      <c r="E121" s="183"/>
      <c r="F121" s="183"/>
      <c r="G121" s="183"/>
      <c r="H121" s="183"/>
      <c r="I121" s="183"/>
      <c r="J121" s="184"/>
      <c r="K121" s="71"/>
      <c r="L121" s="71"/>
      <c r="M121" s="71"/>
      <c r="N121" s="71"/>
      <c r="O121" s="71"/>
      <c r="P121" s="71"/>
      <c r="Q121" s="71"/>
      <c r="R121" s="71"/>
      <c r="S121" s="71"/>
      <c r="T121" s="71"/>
      <c r="U121" s="71"/>
      <c r="V121" s="71"/>
      <c r="W121" s="71"/>
      <c r="X121" s="71"/>
      <c r="Y121" s="71"/>
      <c r="Z121" s="71"/>
      <c r="AA121" s="71"/>
      <c r="AB121" s="71"/>
      <c r="AC121" s="71"/>
      <c r="AD121" s="71"/>
      <c r="AE121" s="71"/>
      <c r="AF121" s="71"/>
      <c r="AG121" s="71"/>
      <c r="AH121" s="71"/>
      <c r="AI121" s="71"/>
      <c r="AJ121" s="71"/>
      <c r="AK121" s="71"/>
      <c r="AL121" s="71"/>
      <c r="AM121" s="71"/>
      <c r="AN121" s="71"/>
      <c r="AO121" s="71"/>
      <c r="AP121" s="71"/>
      <c r="AQ121" s="71"/>
      <c r="AR121" s="71"/>
      <c r="AS121" s="71"/>
      <c r="AT121" s="71"/>
      <c r="AU121" s="71"/>
      <c r="AV121" s="71"/>
      <c r="AW121" s="71"/>
      <c r="AX121" s="71"/>
      <c r="AY121" s="71"/>
      <c r="AZ121" s="71"/>
      <c r="BA121" s="71"/>
      <c r="BB121" s="71"/>
      <c r="BC121" s="71"/>
      <c r="BD121" s="71"/>
      <c r="BE121" s="71"/>
      <c r="BF121" s="71"/>
      <c r="BG121" s="71"/>
      <c r="BH121" s="71"/>
      <c r="BI121" s="71"/>
      <c r="BJ121" s="71"/>
      <c r="BK121" s="71"/>
    </row>
    <row r="122" spans="1:63" x14ac:dyDescent="0.2">
      <c r="A122" s="96" t="str">
        <f>IF(F122&lt;&gt;"",1+MAX($A$6:A121),"")</f>
        <v/>
      </c>
      <c r="B122" s="94"/>
      <c r="C122" s="14"/>
      <c r="D122" s="14"/>
      <c r="E122" s="116" t="s">
        <v>116</v>
      </c>
      <c r="F122" s="89"/>
      <c r="G122" s="96"/>
      <c r="H122" s="117"/>
      <c r="I122" s="118"/>
      <c r="J122" s="95"/>
    </row>
    <row r="123" spans="1:63" x14ac:dyDescent="0.2">
      <c r="A123" s="4" t="str">
        <f>IF(F123&lt;&gt;"",1+MAX($A$6:A122),"")</f>
        <v/>
      </c>
      <c r="B123" s="210"/>
      <c r="C123" s="211"/>
      <c r="D123" s="212"/>
      <c r="E123" s="213" t="s">
        <v>109</v>
      </c>
      <c r="F123" s="214"/>
      <c r="G123" s="4"/>
      <c r="H123" s="48"/>
      <c r="I123" s="97"/>
      <c r="J123" s="95"/>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row>
    <row r="124" spans="1:63" ht="31.5" x14ac:dyDescent="0.2">
      <c r="A124" s="4">
        <f>IF(F124&lt;&gt;"",1+MAX($A$6:A123),"")</f>
        <v>23</v>
      </c>
      <c r="B124" s="2" t="s">
        <v>73</v>
      </c>
      <c r="C124" s="14"/>
      <c r="D124" s="209"/>
      <c r="E124" s="199" t="s">
        <v>110</v>
      </c>
      <c r="F124" s="200">
        <v>2</v>
      </c>
      <c r="G124" s="4" t="s">
        <v>19</v>
      </c>
      <c r="H124" s="115">
        <v>0</v>
      </c>
      <c r="I124" s="97">
        <f>H124*F124</f>
        <v>0</v>
      </c>
      <c r="J124" s="95"/>
    </row>
    <row r="125" spans="1:63" ht="31.5" x14ac:dyDescent="0.2">
      <c r="A125" s="4">
        <f>IF(F125&lt;&gt;"",1+MAX($A$6:A124),"")</f>
        <v>24</v>
      </c>
      <c r="B125" s="2" t="s">
        <v>73</v>
      </c>
      <c r="C125" s="14"/>
      <c r="D125" s="209"/>
      <c r="E125" s="199" t="s">
        <v>111</v>
      </c>
      <c r="F125" s="200">
        <v>3</v>
      </c>
      <c r="G125" s="4" t="s">
        <v>19</v>
      </c>
      <c r="H125" s="115">
        <v>0</v>
      </c>
      <c r="I125" s="97">
        <f t="shared" ref="I125:I127" si="5">H125*F125</f>
        <v>0</v>
      </c>
      <c r="J125" s="95"/>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row>
    <row r="126" spans="1:63" ht="31.5" x14ac:dyDescent="0.2">
      <c r="A126" s="4">
        <f>IF(F126&lt;&gt;"",1+MAX($A$6:A125),"")</f>
        <v>25</v>
      </c>
      <c r="B126" s="2" t="s">
        <v>73</v>
      </c>
      <c r="C126" s="14"/>
      <c r="D126" s="209"/>
      <c r="E126" s="199" t="s">
        <v>112</v>
      </c>
      <c r="F126" s="200">
        <v>2</v>
      </c>
      <c r="G126" s="4" t="s">
        <v>19</v>
      </c>
      <c r="H126" s="115">
        <v>0</v>
      </c>
      <c r="I126" s="97">
        <f t="shared" si="5"/>
        <v>0</v>
      </c>
      <c r="J126" s="95"/>
    </row>
    <row r="127" spans="1:63" ht="31.5" x14ac:dyDescent="0.2">
      <c r="A127" s="4">
        <f>IF(F127&lt;&gt;"",1+MAX($A$6:A126),"")</f>
        <v>26</v>
      </c>
      <c r="B127" s="2" t="s">
        <v>73</v>
      </c>
      <c r="C127" s="14"/>
      <c r="D127" s="209"/>
      <c r="E127" s="199" t="s">
        <v>113</v>
      </c>
      <c r="F127" s="200">
        <v>4</v>
      </c>
      <c r="G127" s="4" t="s">
        <v>19</v>
      </c>
      <c r="H127" s="115">
        <v>0</v>
      </c>
      <c r="I127" s="97">
        <f t="shared" si="5"/>
        <v>0</v>
      </c>
      <c r="J127" s="95"/>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row>
    <row r="128" spans="1:63" ht="16.5" thickBot="1" x14ac:dyDescent="0.25">
      <c r="A128" s="106" t="str">
        <f>IF(F128&lt;&gt;"",1+MAX($A$6:A127),"")</f>
        <v/>
      </c>
      <c r="B128" s="107"/>
      <c r="C128" s="108"/>
      <c r="D128" s="109"/>
      <c r="E128" s="110"/>
      <c r="F128" s="111"/>
      <c r="G128" s="107"/>
      <c r="H128" s="112"/>
      <c r="I128" s="113"/>
      <c r="J128" s="114"/>
    </row>
    <row r="129" spans="1:63" ht="16.5" thickBot="1" x14ac:dyDescent="0.25">
      <c r="A129" s="185" t="s">
        <v>115</v>
      </c>
      <c r="B129" s="186"/>
      <c r="C129" s="186"/>
      <c r="D129" s="186"/>
      <c r="E129" s="186"/>
      <c r="F129" s="186"/>
      <c r="G129" s="186"/>
      <c r="H129" s="186"/>
      <c r="I129" s="187"/>
      <c r="J129" s="38">
        <f>(SUM(I122:I128))</f>
        <v>0</v>
      </c>
      <c r="K129" s="56"/>
      <c r="L129" s="56"/>
      <c r="M129" s="56"/>
      <c r="N129" s="56"/>
      <c r="O129" s="56"/>
      <c r="P129" s="56"/>
      <c r="Q129" s="56"/>
      <c r="R129" s="56"/>
      <c r="S129" s="56"/>
      <c r="T129" s="56"/>
      <c r="U129" s="56"/>
      <c r="V129" s="56"/>
      <c r="W129" s="56"/>
      <c r="X129" s="56"/>
      <c r="Y129" s="56"/>
      <c r="Z129" s="56"/>
      <c r="AA129" s="56"/>
      <c r="AB129" s="56"/>
      <c r="AC129" s="56"/>
      <c r="AD129" s="56"/>
      <c r="AE129" s="56"/>
      <c r="AF129" s="56"/>
      <c r="AG129" s="56"/>
      <c r="AH129" s="56"/>
      <c r="AI129" s="56"/>
      <c r="AJ129" s="56"/>
      <c r="AK129" s="56"/>
      <c r="AL129" s="56"/>
      <c r="AM129" s="56"/>
      <c r="AN129" s="56"/>
      <c r="AO129" s="56"/>
      <c r="AP129" s="56"/>
      <c r="AQ129" s="56"/>
      <c r="AR129" s="56"/>
      <c r="AS129" s="56"/>
      <c r="AT129" s="56"/>
      <c r="AU129" s="56"/>
      <c r="AV129" s="56"/>
      <c r="AW129" s="56"/>
      <c r="AX129" s="56"/>
      <c r="AY129" s="56"/>
      <c r="AZ129" s="56"/>
      <c r="BA129" s="56"/>
      <c r="BB129" s="56"/>
      <c r="BC129" s="56"/>
      <c r="BD129" s="56"/>
      <c r="BE129" s="56"/>
      <c r="BF129" s="56"/>
      <c r="BG129" s="56"/>
      <c r="BH129" s="56"/>
      <c r="BI129" s="56"/>
      <c r="BJ129" s="56"/>
      <c r="BK129" s="56"/>
    </row>
    <row r="130" spans="1:63" ht="16.5" thickBot="1" x14ac:dyDescent="0.25">
      <c r="A130" s="99"/>
      <c r="B130" s="100"/>
      <c r="C130" s="100"/>
      <c r="D130" s="100"/>
      <c r="E130" s="101"/>
      <c r="F130" s="102"/>
      <c r="G130" s="99"/>
      <c r="H130" s="103"/>
      <c r="I130" s="104"/>
      <c r="J130" s="105"/>
    </row>
    <row r="131" spans="1:63" s="12" customFormat="1" ht="16.5" thickBot="1" x14ac:dyDescent="0.25">
      <c r="A131" s="182" t="s">
        <v>117</v>
      </c>
      <c r="B131" s="183"/>
      <c r="C131" s="183"/>
      <c r="D131" s="183"/>
      <c r="E131" s="183"/>
      <c r="F131" s="183"/>
      <c r="G131" s="183"/>
      <c r="H131" s="183"/>
      <c r="I131" s="183"/>
      <c r="J131" s="184"/>
      <c r="K131" s="71"/>
      <c r="L131" s="71"/>
      <c r="M131" s="71"/>
      <c r="N131" s="71"/>
      <c r="O131" s="71"/>
      <c r="P131" s="71"/>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c r="AW131" s="71"/>
      <c r="AX131" s="71"/>
      <c r="AY131" s="71"/>
      <c r="AZ131" s="71"/>
      <c r="BA131" s="71"/>
      <c r="BB131" s="71"/>
      <c r="BC131" s="71"/>
      <c r="BD131" s="71"/>
      <c r="BE131" s="71"/>
      <c r="BF131" s="71"/>
      <c r="BG131" s="71"/>
      <c r="BH131" s="71"/>
      <c r="BI131" s="71"/>
      <c r="BJ131" s="71"/>
      <c r="BK131" s="71"/>
    </row>
    <row r="132" spans="1:63" x14ac:dyDescent="0.2">
      <c r="A132" s="4" t="str">
        <f>IF(F132&lt;&gt;"",1+MAX($A$6:A131),"")</f>
        <v/>
      </c>
      <c r="B132" s="211"/>
      <c r="C132" s="215"/>
      <c r="D132" s="14"/>
      <c r="E132" s="116" t="s">
        <v>118</v>
      </c>
      <c r="F132" s="89"/>
      <c r="G132" s="4"/>
      <c r="H132" s="48"/>
      <c r="I132" s="97"/>
      <c r="J132" s="95"/>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row>
    <row r="133" spans="1:63" x14ac:dyDescent="0.2">
      <c r="A133" s="4" t="str">
        <f>IF(F133&lt;&gt;"",1+MAX($A$6:A132),"")</f>
        <v/>
      </c>
      <c r="B133" s="211"/>
      <c r="C133" s="216"/>
      <c r="D133" s="212"/>
      <c r="E133" s="217" t="s">
        <v>119</v>
      </c>
      <c r="F133" s="214"/>
      <c r="G133" s="4"/>
      <c r="H133" s="115">
        <v>0</v>
      </c>
      <c r="I133" s="97">
        <f>H133*F133</f>
        <v>0</v>
      </c>
      <c r="J133" s="95"/>
    </row>
    <row r="134" spans="1:63" x14ac:dyDescent="0.2">
      <c r="A134" s="4"/>
      <c r="B134" s="210"/>
      <c r="C134" s="210"/>
      <c r="D134" s="212"/>
      <c r="E134" s="213" t="s">
        <v>120</v>
      </c>
      <c r="F134" s="214"/>
      <c r="G134" s="4"/>
      <c r="H134" s="115">
        <v>0</v>
      </c>
      <c r="I134" s="97">
        <f t="shared" ref="I134:I196" si="6">H134*F134</f>
        <v>0</v>
      </c>
      <c r="J134" s="95"/>
    </row>
    <row r="135" spans="1:63" x14ac:dyDescent="0.2">
      <c r="A135" s="4"/>
      <c r="B135" s="55" t="s">
        <v>73</v>
      </c>
      <c r="C135" s="55"/>
      <c r="D135" s="218"/>
      <c r="E135" s="219" t="s">
        <v>121</v>
      </c>
      <c r="F135" s="220">
        <f>145*8*2+26.8*8</f>
        <v>2534.4</v>
      </c>
      <c r="G135" s="229" t="s">
        <v>21</v>
      </c>
      <c r="H135" s="115">
        <v>0</v>
      </c>
      <c r="I135" s="97">
        <f t="shared" si="6"/>
        <v>0</v>
      </c>
      <c r="J135" s="95"/>
    </row>
    <row r="136" spans="1:63" x14ac:dyDescent="0.2">
      <c r="A136" s="4"/>
      <c r="B136" s="221"/>
      <c r="C136" s="221"/>
      <c r="D136" s="222"/>
      <c r="E136" s="223" t="s">
        <v>122</v>
      </c>
      <c r="F136" s="227">
        <f>ROUNDUP((F135)/32,0)</f>
        <v>80</v>
      </c>
      <c r="G136" s="229" t="s">
        <v>130</v>
      </c>
      <c r="H136" s="115">
        <v>0</v>
      </c>
      <c r="I136" s="97">
        <f t="shared" si="6"/>
        <v>0</v>
      </c>
      <c r="J136" s="95"/>
    </row>
    <row r="137" spans="1:63" x14ac:dyDescent="0.2">
      <c r="A137" s="4"/>
      <c r="B137" s="221"/>
      <c r="C137" s="221"/>
      <c r="D137" s="222"/>
      <c r="E137" s="223" t="s">
        <v>123</v>
      </c>
      <c r="F137" s="227">
        <f>ROUNDUP(F136*24/500,0)</f>
        <v>4</v>
      </c>
      <c r="G137" s="229" t="s">
        <v>131</v>
      </c>
      <c r="H137" s="115">
        <v>0</v>
      </c>
      <c r="I137" s="97">
        <f t="shared" si="6"/>
        <v>0</v>
      </c>
      <c r="J137" s="95"/>
    </row>
    <row r="138" spans="1:63" x14ac:dyDescent="0.2">
      <c r="A138" s="4"/>
      <c r="B138" s="221"/>
      <c r="C138" s="221"/>
      <c r="D138" s="222"/>
      <c r="E138" s="223" t="s">
        <v>124</v>
      </c>
      <c r="F138" s="228">
        <f>ROUNDUP((F135)/200,0)</f>
        <v>13</v>
      </c>
      <c r="G138" s="229" t="s">
        <v>132</v>
      </c>
      <c r="H138" s="115">
        <v>0</v>
      </c>
      <c r="I138" s="97">
        <f t="shared" si="6"/>
        <v>0</v>
      </c>
      <c r="J138" s="95"/>
    </row>
    <row r="139" spans="1:63" x14ac:dyDescent="0.2">
      <c r="A139" s="4"/>
      <c r="B139" s="221"/>
      <c r="C139" s="221"/>
      <c r="D139" s="222"/>
      <c r="E139" s="223" t="s">
        <v>125</v>
      </c>
      <c r="F139" s="228">
        <f>ROUNDUP((F135)*5.25/1000,0)</f>
        <v>14</v>
      </c>
      <c r="G139" s="229" t="s">
        <v>133</v>
      </c>
      <c r="H139" s="115">
        <v>0</v>
      </c>
      <c r="I139" s="97">
        <f t="shared" si="6"/>
        <v>0</v>
      </c>
      <c r="J139" s="95"/>
    </row>
    <row r="140" spans="1:63" x14ac:dyDescent="0.2">
      <c r="A140" s="4"/>
      <c r="B140" s="55" t="s">
        <v>73</v>
      </c>
      <c r="C140" s="55"/>
      <c r="D140" s="218"/>
      <c r="E140" s="219" t="s">
        <v>126</v>
      </c>
      <c r="F140" s="220">
        <f>26.8*8</f>
        <v>214.4</v>
      </c>
      <c r="G140" s="229" t="s">
        <v>21</v>
      </c>
      <c r="H140" s="115">
        <v>0</v>
      </c>
      <c r="I140" s="97">
        <f t="shared" si="6"/>
        <v>0</v>
      </c>
      <c r="J140" s="95"/>
    </row>
    <row r="141" spans="1:63" x14ac:dyDescent="0.2">
      <c r="A141" s="4"/>
      <c r="B141" s="221"/>
      <c r="C141" s="221"/>
      <c r="D141" s="222"/>
      <c r="E141" s="223" t="s">
        <v>122</v>
      </c>
      <c r="F141" s="227">
        <f>ROUNDUP((F140)/32,0)</f>
        <v>7</v>
      </c>
      <c r="G141" s="229" t="s">
        <v>130</v>
      </c>
      <c r="H141" s="115">
        <v>0</v>
      </c>
      <c r="I141" s="97">
        <f t="shared" si="6"/>
        <v>0</v>
      </c>
      <c r="J141" s="95"/>
    </row>
    <row r="142" spans="1:63" x14ac:dyDescent="0.2">
      <c r="A142" s="4"/>
      <c r="B142" s="221"/>
      <c r="C142" s="221"/>
      <c r="D142" s="222"/>
      <c r="E142" s="223" t="s">
        <v>123</v>
      </c>
      <c r="F142" s="227">
        <f>ROUNDUP(F141*24/500,0)</f>
        <v>1</v>
      </c>
      <c r="G142" s="229" t="s">
        <v>131</v>
      </c>
      <c r="H142" s="115">
        <v>0</v>
      </c>
      <c r="I142" s="97">
        <f t="shared" si="6"/>
        <v>0</v>
      </c>
      <c r="J142" s="95"/>
    </row>
    <row r="143" spans="1:63" x14ac:dyDescent="0.2">
      <c r="A143" s="4"/>
      <c r="B143" s="221"/>
      <c r="C143" s="221"/>
      <c r="D143" s="222"/>
      <c r="E143" s="223" t="s">
        <v>124</v>
      </c>
      <c r="F143" s="228">
        <f>ROUNDUP((F140)/200,0)</f>
        <v>2</v>
      </c>
      <c r="G143" s="229" t="s">
        <v>132</v>
      </c>
      <c r="H143" s="115">
        <v>0</v>
      </c>
      <c r="I143" s="97">
        <f t="shared" si="6"/>
        <v>0</v>
      </c>
      <c r="J143" s="95"/>
    </row>
    <row r="144" spans="1:63" x14ac:dyDescent="0.2">
      <c r="A144" s="4"/>
      <c r="B144" s="221"/>
      <c r="C144" s="221"/>
      <c r="D144" s="222"/>
      <c r="E144" s="223" t="s">
        <v>125</v>
      </c>
      <c r="F144" s="228">
        <f>ROUNDUP((F140)*5.25/1000,0)</f>
        <v>2</v>
      </c>
      <c r="G144" s="229" t="s">
        <v>133</v>
      </c>
      <c r="H144" s="115">
        <v>0</v>
      </c>
      <c r="I144" s="97">
        <f t="shared" si="6"/>
        <v>0</v>
      </c>
      <c r="J144" s="95"/>
    </row>
    <row r="145" spans="1:10" x14ac:dyDescent="0.2">
      <c r="A145" s="4"/>
      <c r="B145" s="55" t="s">
        <v>73</v>
      </c>
      <c r="C145" s="55"/>
      <c r="D145" s="222"/>
      <c r="E145" s="219" t="s">
        <v>127</v>
      </c>
      <c r="F145" s="220">
        <f>171.8*4</f>
        <v>687.2</v>
      </c>
      <c r="G145" s="229" t="s">
        <v>22</v>
      </c>
      <c r="H145" s="115">
        <v>0</v>
      </c>
      <c r="I145" s="97">
        <f t="shared" si="6"/>
        <v>0</v>
      </c>
      <c r="J145" s="95"/>
    </row>
    <row r="146" spans="1:10" x14ac:dyDescent="0.2">
      <c r="A146" s="4"/>
      <c r="B146" s="55"/>
      <c r="C146" s="55"/>
      <c r="D146" s="224"/>
      <c r="E146" s="225"/>
      <c r="F146" s="226"/>
      <c r="G146" s="229"/>
      <c r="H146" s="115">
        <v>0</v>
      </c>
      <c r="I146" s="97">
        <f t="shared" si="6"/>
        <v>0</v>
      </c>
      <c r="J146" s="95"/>
    </row>
    <row r="147" spans="1:10" x14ac:dyDescent="0.2">
      <c r="A147" s="4"/>
      <c r="B147" s="211"/>
      <c r="C147" s="216"/>
      <c r="D147" s="212"/>
      <c r="E147" s="217" t="s">
        <v>128</v>
      </c>
      <c r="F147" s="214"/>
      <c r="G147" s="206"/>
      <c r="H147" s="115">
        <v>0</v>
      </c>
      <c r="I147" s="97">
        <f t="shared" si="6"/>
        <v>0</v>
      </c>
      <c r="J147" s="95"/>
    </row>
    <row r="148" spans="1:10" x14ac:dyDescent="0.2">
      <c r="A148" s="4"/>
      <c r="B148" s="210"/>
      <c r="C148" s="210"/>
      <c r="D148" s="212"/>
      <c r="E148" s="213" t="s">
        <v>120</v>
      </c>
      <c r="F148" s="214"/>
      <c r="G148" s="230"/>
      <c r="H148" s="115">
        <v>0</v>
      </c>
      <c r="I148" s="97">
        <f t="shared" si="6"/>
        <v>0</v>
      </c>
      <c r="J148" s="95"/>
    </row>
    <row r="149" spans="1:10" x14ac:dyDescent="0.2">
      <c r="A149" s="4"/>
      <c r="B149" s="55" t="s">
        <v>73</v>
      </c>
      <c r="C149" s="55"/>
      <c r="D149" s="218"/>
      <c r="E149" s="219" t="s">
        <v>121</v>
      </c>
      <c r="F149" s="220">
        <f>22.3*8.167*2</f>
        <v>364.2482</v>
      </c>
      <c r="G149" s="229" t="s">
        <v>21</v>
      </c>
      <c r="H149" s="115">
        <v>0</v>
      </c>
      <c r="I149" s="97">
        <f t="shared" si="6"/>
        <v>0</v>
      </c>
      <c r="J149" s="95"/>
    </row>
    <row r="150" spans="1:10" x14ac:dyDescent="0.2">
      <c r="A150" s="4"/>
      <c r="B150" s="221"/>
      <c r="C150" s="221"/>
      <c r="D150" s="222"/>
      <c r="E150" s="223" t="s">
        <v>122</v>
      </c>
      <c r="F150" s="227">
        <f>ROUNDUP((F149)/32,0)</f>
        <v>12</v>
      </c>
      <c r="G150" s="229" t="s">
        <v>130</v>
      </c>
      <c r="H150" s="115">
        <v>0</v>
      </c>
      <c r="I150" s="97">
        <f t="shared" si="6"/>
        <v>0</v>
      </c>
      <c r="J150" s="95"/>
    </row>
    <row r="151" spans="1:10" x14ac:dyDescent="0.2">
      <c r="A151" s="4"/>
      <c r="B151" s="221"/>
      <c r="C151" s="221"/>
      <c r="D151" s="222"/>
      <c r="E151" s="223" t="s">
        <v>123</v>
      </c>
      <c r="F151" s="227">
        <f>ROUNDUP(F150*24/500,0)</f>
        <v>1</v>
      </c>
      <c r="G151" s="229" t="s">
        <v>131</v>
      </c>
      <c r="H151" s="115">
        <v>0</v>
      </c>
      <c r="I151" s="97">
        <f t="shared" si="6"/>
        <v>0</v>
      </c>
      <c r="J151" s="95"/>
    </row>
    <row r="152" spans="1:10" x14ac:dyDescent="0.2">
      <c r="A152" s="4"/>
      <c r="B152" s="221"/>
      <c r="C152" s="221"/>
      <c r="D152" s="222"/>
      <c r="E152" s="223" t="s">
        <v>124</v>
      </c>
      <c r="F152" s="228">
        <f>ROUNDUP((F149)/200,0)</f>
        <v>2</v>
      </c>
      <c r="G152" s="229" t="s">
        <v>132</v>
      </c>
      <c r="H152" s="115">
        <v>0</v>
      </c>
      <c r="I152" s="97">
        <f t="shared" si="6"/>
        <v>0</v>
      </c>
      <c r="J152" s="95"/>
    </row>
    <row r="153" spans="1:10" x14ac:dyDescent="0.2">
      <c r="A153" s="4"/>
      <c r="B153" s="221"/>
      <c r="C153" s="221"/>
      <c r="D153" s="222"/>
      <c r="E153" s="223" t="s">
        <v>125</v>
      </c>
      <c r="F153" s="228">
        <f>ROUNDUP((F149)*5.25/1000,0)</f>
        <v>2</v>
      </c>
      <c r="G153" s="229" t="s">
        <v>133</v>
      </c>
      <c r="H153" s="115">
        <v>0</v>
      </c>
      <c r="I153" s="97">
        <f t="shared" si="6"/>
        <v>0</v>
      </c>
      <c r="J153" s="95"/>
    </row>
    <row r="154" spans="1:10" x14ac:dyDescent="0.2">
      <c r="A154" s="4"/>
      <c r="B154" s="55" t="s">
        <v>73</v>
      </c>
      <c r="C154" s="55"/>
      <c r="D154" s="222"/>
      <c r="E154" s="219" t="s">
        <v>127</v>
      </c>
      <c r="F154" s="220">
        <f>22.3*4</f>
        <v>89.2</v>
      </c>
      <c r="G154" s="229" t="s">
        <v>22</v>
      </c>
      <c r="H154" s="115">
        <v>0</v>
      </c>
      <c r="I154" s="97">
        <f t="shared" si="6"/>
        <v>0</v>
      </c>
      <c r="J154" s="95"/>
    </row>
    <row r="155" spans="1:10" x14ac:dyDescent="0.2">
      <c r="A155" s="4"/>
      <c r="B155" s="210"/>
      <c r="C155" s="210"/>
      <c r="D155" s="212"/>
      <c r="E155" s="213" t="s">
        <v>129</v>
      </c>
      <c r="F155" s="214"/>
      <c r="G155" s="230"/>
      <c r="H155" s="115">
        <v>0</v>
      </c>
      <c r="I155" s="97">
        <f t="shared" si="6"/>
        <v>0</v>
      </c>
      <c r="J155" s="95"/>
    </row>
    <row r="156" spans="1:10" x14ac:dyDescent="0.2">
      <c r="A156" s="4"/>
      <c r="B156" s="55" t="s">
        <v>73</v>
      </c>
      <c r="C156" s="55"/>
      <c r="D156" s="218"/>
      <c r="E156" s="219" t="s">
        <v>121</v>
      </c>
      <c r="F156" s="220">
        <f>5.1*6.67*2+2.7*6.67</f>
        <v>86.042999999999992</v>
      </c>
      <c r="G156" s="229" t="s">
        <v>21</v>
      </c>
      <c r="H156" s="115">
        <v>0</v>
      </c>
      <c r="I156" s="97">
        <f t="shared" si="6"/>
        <v>0</v>
      </c>
      <c r="J156" s="95"/>
    </row>
    <row r="157" spans="1:10" x14ac:dyDescent="0.2">
      <c r="A157" s="4"/>
      <c r="B157" s="221"/>
      <c r="C157" s="221"/>
      <c r="D157" s="222"/>
      <c r="E157" s="223" t="s">
        <v>122</v>
      </c>
      <c r="F157" s="227">
        <f>ROUNDUP((F156)/32,0)</f>
        <v>3</v>
      </c>
      <c r="G157" s="229" t="s">
        <v>130</v>
      </c>
      <c r="H157" s="115">
        <v>0</v>
      </c>
      <c r="I157" s="97">
        <f t="shared" si="6"/>
        <v>0</v>
      </c>
      <c r="J157" s="95"/>
    </row>
    <row r="158" spans="1:10" x14ac:dyDescent="0.2">
      <c r="A158" s="4"/>
      <c r="B158" s="221"/>
      <c r="C158" s="221"/>
      <c r="D158" s="222"/>
      <c r="E158" s="223" t="s">
        <v>123</v>
      </c>
      <c r="F158" s="227">
        <f>ROUNDUP(F157*24/500,0)</f>
        <v>1</v>
      </c>
      <c r="G158" s="229" t="s">
        <v>131</v>
      </c>
      <c r="H158" s="115">
        <v>0</v>
      </c>
      <c r="I158" s="97">
        <f t="shared" si="6"/>
        <v>0</v>
      </c>
      <c r="J158" s="95"/>
    </row>
    <row r="159" spans="1:10" x14ac:dyDescent="0.2">
      <c r="A159" s="4"/>
      <c r="B159" s="221"/>
      <c r="C159" s="221"/>
      <c r="D159" s="222"/>
      <c r="E159" s="223" t="s">
        <v>124</v>
      </c>
      <c r="F159" s="228">
        <f>ROUNDUP((F156)/200,0)</f>
        <v>1</v>
      </c>
      <c r="G159" s="229" t="s">
        <v>132</v>
      </c>
      <c r="H159" s="115">
        <v>0</v>
      </c>
      <c r="I159" s="97">
        <f t="shared" si="6"/>
        <v>0</v>
      </c>
      <c r="J159" s="95"/>
    </row>
    <row r="160" spans="1:10" x14ac:dyDescent="0.2">
      <c r="A160" s="4"/>
      <c r="B160" s="221"/>
      <c r="C160" s="221"/>
      <c r="D160" s="222"/>
      <c r="E160" s="223" t="s">
        <v>125</v>
      </c>
      <c r="F160" s="228">
        <f>ROUNDUP((F156)*5.25/1000,0)</f>
        <v>1</v>
      </c>
      <c r="G160" s="229" t="s">
        <v>133</v>
      </c>
      <c r="H160" s="115">
        <v>0</v>
      </c>
      <c r="I160" s="97">
        <f t="shared" si="6"/>
        <v>0</v>
      </c>
      <c r="J160" s="95"/>
    </row>
    <row r="161" spans="1:10" x14ac:dyDescent="0.2">
      <c r="A161" s="4"/>
      <c r="B161" s="55" t="s">
        <v>73</v>
      </c>
      <c r="C161" s="55"/>
      <c r="D161" s="218"/>
      <c r="E161" s="219" t="s">
        <v>126</v>
      </c>
      <c r="F161" s="220">
        <f>2.7*6.67</f>
        <v>18.009</v>
      </c>
      <c r="G161" s="229" t="s">
        <v>21</v>
      </c>
      <c r="H161" s="115">
        <v>0</v>
      </c>
      <c r="I161" s="97">
        <f t="shared" si="6"/>
        <v>0</v>
      </c>
      <c r="J161" s="95"/>
    </row>
    <row r="162" spans="1:10" x14ac:dyDescent="0.2">
      <c r="A162" s="4"/>
      <c r="B162" s="221"/>
      <c r="C162" s="221"/>
      <c r="D162" s="222"/>
      <c r="E162" s="223" t="s">
        <v>122</v>
      </c>
      <c r="F162" s="227">
        <f>ROUNDUP((F161)/32,0)</f>
        <v>1</v>
      </c>
      <c r="G162" s="229" t="s">
        <v>130</v>
      </c>
      <c r="H162" s="115">
        <v>0</v>
      </c>
      <c r="I162" s="97">
        <f t="shared" si="6"/>
        <v>0</v>
      </c>
      <c r="J162" s="95"/>
    </row>
    <row r="163" spans="1:10" x14ac:dyDescent="0.2">
      <c r="A163" s="4"/>
      <c r="B163" s="221"/>
      <c r="C163" s="221"/>
      <c r="D163" s="222"/>
      <c r="E163" s="223" t="s">
        <v>123</v>
      </c>
      <c r="F163" s="227">
        <f>ROUNDUP(F162*24/500,0)</f>
        <v>1</v>
      </c>
      <c r="G163" s="229" t="s">
        <v>131</v>
      </c>
      <c r="H163" s="115">
        <v>0</v>
      </c>
      <c r="I163" s="97">
        <f t="shared" si="6"/>
        <v>0</v>
      </c>
      <c r="J163" s="95"/>
    </row>
    <row r="164" spans="1:10" x14ac:dyDescent="0.2">
      <c r="A164" s="4"/>
      <c r="B164" s="221"/>
      <c r="C164" s="221"/>
      <c r="D164" s="222"/>
      <c r="E164" s="223" t="s">
        <v>124</v>
      </c>
      <c r="F164" s="228">
        <f>ROUNDUP((F161)/200,0)</f>
        <v>1</v>
      </c>
      <c r="G164" s="229" t="s">
        <v>132</v>
      </c>
      <c r="H164" s="115">
        <v>0</v>
      </c>
      <c r="I164" s="97">
        <f t="shared" si="6"/>
        <v>0</v>
      </c>
      <c r="J164" s="95"/>
    </row>
    <row r="165" spans="1:10" x14ac:dyDescent="0.2">
      <c r="A165" s="4"/>
      <c r="B165" s="221"/>
      <c r="C165" s="221"/>
      <c r="D165" s="222"/>
      <c r="E165" s="223" t="s">
        <v>125</v>
      </c>
      <c r="F165" s="228">
        <f>ROUNDUP((F161)*5.25/1000,0)</f>
        <v>1</v>
      </c>
      <c r="G165" s="229" t="s">
        <v>133</v>
      </c>
      <c r="H165" s="115">
        <v>0</v>
      </c>
      <c r="I165" s="97">
        <f t="shared" si="6"/>
        <v>0</v>
      </c>
      <c r="J165" s="95"/>
    </row>
    <row r="166" spans="1:10" x14ac:dyDescent="0.2">
      <c r="A166" s="4"/>
      <c r="B166" s="55" t="s">
        <v>73</v>
      </c>
      <c r="C166" s="55"/>
      <c r="D166" s="222"/>
      <c r="E166" s="219" t="s">
        <v>127</v>
      </c>
      <c r="F166" s="220">
        <f>7.8*4</f>
        <v>31.2</v>
      </c>
      <c r="G166" s="229" t="s">
        <v>22</v>
      </c>
      <c r="H166" s="115">
        <v>0</v>
      </c>
      <c r="I166" s="97">
        <f t="shared" si="6"/>
        <v>0</v>
      </c>
      <c r="J166" s="95"/>
    </row>
    <row r="167" spans="1:10" x14ac:dyDescent="0.2">
      <c r="A167" s="4"/>
      <c r="B167" s="13"/>
      <c r="C167" s="2"/>
      <c r="D167" s="28"/>
      <c r="E167" s="91"/>
      <c r="F167" s="90"/>
      <c r="G167" s="4"/>
      <c r="H167" s="115">
        <v>0</v>
      </c>
      <c r="I167" s="97">
        <f t="shared" si="6"/>
        <v>0</v>
      </c>
      <c r="J167" s="95"/>
    </row>
    <row r="168" spans="1:10" x14ac:dyDescent="0.2">
      <c r="A168" s="4"/>
      <c r="B168" s="211"/>
      <c r="C168" s="231"/>
      <c r="D168" s="14"/>
      <c r="E168" s="116" t="s">
        <v>134</v>
      </c>
      <c r="F168" s="89"/>
      <c r="G168" s="4"/>
      <c r="H168" s="115">
        <v>0</v>
      </c>
      <c r="I168" s="97">
        <f t="shared" si="6"/>
        <v>0</v>
      </c>
      <c r="J168" s="95"/>
    </row>
    <row r="169" spans="1:10" ht="47.25" x14ac:dyDescent="0.2">
      <c r="A169" s="4"/>
      <c r="B169" s="55" t="s">
        <v>73</v>
      </c>
      <c r="C169" s="207"/>
      <c r="D169" s="205"/>
      <c r="E169" s="204" t="s">
        <v>135</v>
      </c>
      <c r="F169" s="201">
        <v>713</v>
      </c>
      <c r="G169" s="4" t="s">
        <v>21</v>
      </c>
      <c r="H169" s="115">
        <v>0</v>
      </c>
      <c r="I169" s="97">
        <f t="shared" si="6"/>
        <v>0</v>
      </c>
      <c r="J169" s="95"/>
    </row>
    <row r="170" spans="1:10" x14ac:dyDescent="0.2">
      <c r="A170" s="4"/>
      <c r="B170" s="13"/>
      <c r="C170" s="2"/>
      <c r="D170" s="28"/>
      <c r="E170" s="91"/>
      <c r="F170" s="90"/>
      <c r="G170" s="4"/>
      <c r="H170" s="115">
        <v>0</v>
      </c>
      <c r="I170" s="97">
        <f t="shared" si="6"/>
        <v>0</v>
      </c>
      <c r="J170" s="95"/>
    </row>
    <row r="171" spans="1:10" x14ac:dyDescent="0.2">
      <c r="A171" s="4"/>
      <c r="B171" s="211"/>
      <c r="C171" s="231"/>
      <c r="D171" s="14"/>
      <c r="E171" s="116" t="s">
        <v>136</v>
      </c>
      <c r="F171" s="89"/>
      <c r="G171" s="4"/>
      <c r="H171" s="115">
        <v>0</v>
      </c>
      <c r="I171" s="97">
        <f t="shared" si="6"/>
        <v>0</v>
      </c>
      <c r="J171" s="95"/>
    </row>
    <row r="172" spans="1:10" ht="18.75" x14ac:dyDescent="0.2">
      <c r="A172" s="4"/>
      <c r="B172" s="55" t="s">
        <v>73</v>
      </c>
      <c r="C172" s="207"/>
      <c r="D172" s="202"/>
      <c r="E172" s="199" t="s">
        <v>137</v>
      </c>
      <c r="F172" s="200">
        <f>34.8+4.1*0.5*2</f>
        <v>38.9</v>
      </c>
      <c r="G172" s="4" t="s">
        <v>21</v>
      </c>
      <c r="H172" s="115">
        <v>0</v>
      </c>
      <c r="I172" s="97">
        <f t="shared" si="6"/>
        <v>0</v>
      </c>
      <c r="J172" s="95"/>
    </row>
    <row r="173" spans="1:10" ht="18.75" x14ac:dyDescent="0.2">
      <c r="A173" s="4"/>
      <c r="B173" s="55" t="s">
        <v>73</v>
      </c>
      <c r="C173" s="207"/>
      <c r="D173" s="202"/>
      <c r="E173" s="199" t="s">
        <v>138</v>
      </c>
      <c r="F173" s="200">
        <f>22.7*8+2.7*1.334+2.6*6.67</f>
        <v>202.54379999999998</v>
      </c>
      <c r="G173" s="4" t="s">
        <v>21</v>
      </c>
      <c r="H173" s="115">
        <v>0</v>
      </c>
      <c r="I173" s="97">
        <f t="shared" si="6"/>
        <v>0</v>
      </c>
      <c r="J173" s="95"/>
    </row>
    <row r="174" spans="1:10" x14ac:dyDescent="0.2">
      <c r="A174" s="4"/>
      <c r="B174" s="13"/>
      <c r="C174" s="2"/>
      <c r="D174" s="28"/>
      <c r="E174" s="91"/>
      <c r="F174" s="90"/>
      <c r="G174" s="4"/>
      <c r="H174" s="115">
        <v>0</v>
      </c>
      <c r="I174" s="97">
        <f t="shared" si="6"/>
        <v>0</v>
      </c>
      <c r="J174" s="95"/>
    </row>
    <row r="175" spans="1:10" x14ac:dyDescent="0.2">
      <c r="A175" s="4"/>
      <c r="B175" s="211"/>
      <c r="C175" s="232"/>
      <c r="D175" s="14"/>
      <c r="E175" s="116" t="s">
        <v>139</v>
      </c>
      <c r="F175" s="89"/>
      <c r="G175" s="4"/>
      <c r="H175" s="115">
        <v>0</v>
      </c>
      <c r="I175" s="97">
        <f t="shared" si="6"/>
        <v>0</v>
      </c>
      <c r="J175" s="95"/>
    </row>
    <row r="176" spans="1:10" ht="18.75" x14ac:dyDescent="0.2">
      <c r="A176" s="4"/>
      <c r="B176" s="55" t="s">
        <v>73</v>
      </c>
      <c r="C176" s="207"/>
      <c r="D176" s="202"/>
      <c r="E176" s="199" t="s">
        <v>140</v>
      </c>
      <c r="F176" s="200">
        <f>693.6</f>
        <v>693.6</v>
      </c>
      <c r="G176" s="4" t="s">
        <v>21</v>
      </c>
      <c r="H176" s="115">
        <v>0</v>
      </c>
      <c r="I176" s="97">
        <f t="shared" si="6"/>
        <v>0</v>
      </c>
      <c r="J176" s="95"/>
    </row>
    <row r="177" spans="1:10" x14ac:dyDescent="0.2">
      <c r="A177" s="4"/>
      <c r="B177" s="13"/>
      <c r="C177" s="2"/>
      <c r="D177" s="28"/>
      <c r="E177" s="91"/>
      <c r="F177" s="90"/>
      <c r="G177" s="4"/>
      <c r="H177" s="115">
        <v>0</v>
      </c>
      <c r="I177" s="97">
        <f t="shared" si="6"/>
        <v>0</v>
      </c>
      <c r="J177" s="95"/>
    </row>
    <row r="178" spans="1:10" x14ac:dyDescent="0.2">
      <c r="A178" s="4"/>
      <c r="B178" s="211"/>
      <c r="C178" s="231"/>
      <c r="D178" s="14"/>
      <c r="E178" s="116" t="s">
        <v>141</v>
      </c>
      <c r="F178" s="89"/>
      <c r="G178" s="4"/>
      <c r="H178" s="115">
        <v>0</v>
      </c>
      <c r="I178" s="97">
        <f t="shared" si="6"/>
        <v>0</v>
      </c>
      <c r="J178" s="95"/>
    </row>
    <row r="179" spans="1:10" ht="18.75" x14ac:dyDescent="0.2">
      <c r="A179" s="4"/>
      <c r="B179" s="55" t="s">
        <v>73</v>
      </c>
      <c r="C179" s="207"/>
      <c r="D179" s="202"/>
      <c r="E179" s="199" t="s">
        <v>142</v>
      </c>
      <c r="F179" s="201">
        <f>236-2.334-2.67</f>
        <v>230.99600000000001</v>
      </c>
      <c r="G179" s="4" t="s">
        <v>22</v>
      </c>
      <c r="H179" s="115">
        <v>0</v>
      </c>
      <c r="I179" s="97">
        <f t="shared" si="6"/>
        <v>0</v>
      </c>
      <c r="J179" s="95"/>
    </row>
    <row r="180" spans="1:10" x14ac:dyDescent="0.2">
      <c r="A180" s="4"/>
      <c r="B180" s="13"/>
      <c r="C180" s="2"/>
      <c r="D180" s="28"/>
      <c r="E180" s="91"/>
      <c r="F180" s="90"/>
      <c r="G180" s="4"/>
      <c r="H180" s="115">
        <v>0</v>
      </c>
      <c r="I180" s="97">
        <f t="shared" si="6"/>
        <v>0</v>
      </c>
      <c r="J180" s="95"/>
    </row>
    <row r="181" spans="1:10" x14ac:dyDescent="0.2">
      <c r="A181" s="4"/>
      <c r="B181" s="211"/>
      <c r="C181" s="231"/>
      <c r="D181" s="14"/>
      <c r="E181" s="116" t="s">
        <v>143</v>
      </c>
      <c r="F181" s="89"/>
      <c r="G181" s="4"/>
      <c r="H181" s="115">
        <v>0</v>
      </c>
      <c r="I181" s="97">
        <f t="shared" si="6"/>
        <v>0</v>
      </c>
      <c r="J181" s="95"/>
    </row>
    <row r="182" spans="1:10" ht="18.75" x14ac:dyDescent="0.2">
      <c r="A182" s="4"/>
      <c r="B182" s="55" t="s">
        <v>73</v>
      </c>
      <c r="C182" s="207"/>
      <c r="D182" s="202"/>
      <c r="E182" s="199" t="s">
        <v>144</v>
      </c>
      <c r="F182" s="200">
        <v>2.7</v>
      </c>
      <c r="G182" s="4" t="s">
        <v>22</v>
      </c>
      <c r="H182" s="115">
        <v>0</v>
      </c>
      <c r="I182" s="97">
        <f t="shared" si="6"/>
        <v>0</v>
      </c>
      <c r="J182" s="95"/>
    </row>
    <row r="183" spans="1:10" x14ac:dyDescent="0.2">
      <c r="A183" s="4"/>
      <c r="B183" s="13"/>
      <c r="C183" s="2"/>
      <c r="D183" s="28"/>
      <c r="E183" s="91"/>
      <c r="F183" s="90"/>
      <c r="G183" s="4"/>
      <c r="H183" s="115">
        <v>0</v>
      </c>
      <c r="I183" s="97">
        <f t="shared" si="6"/>
        <v>0</v>
      </c>
      <c r="J183" s="95"/>
    </row>
    <row r="184" spans="1:10" x14ac:dyDescent="0.2">
      <c r="A184" s="4"/>
      <c r="B184" s="211"/>
      <c r="C184" s="231"/>
      <c r="D184" s="14"/>
      <c r="E184" s="116" t="s">
        <v>145</v>
      </c>
      <c r="F184" s="89"/>
      <c r="G184" s="4"/>
      <c r="H184" s="115">
        <v>0</v>
      </c>
      <c r="I184" s="97">
        <f t="shared" si="6"/>
        <v>0</v>
      </c>
      <c r="J184" s="95"/>
    </row>
    <row r="185" spans="1:10" ht="18.75" x14ac:dyDescent="0.2">
      <c r="A185" s="4"/>
      <c r="B185" s="55" t="s">
        <v>73</v>
      </c>
      <c r="C185" s="207"/>
      <c r="D185" s="202"/>
      <c r="E185" s="199" t="s">
        <v>146</v>
      </c>
      <c r="F185" s="200">
        <f>52.3*8+155.9*8.167</f>
        <v>1691.6352999999999</v>
      </c>
      <c r="G185" s="4" t="s">
        <v>21</v>
      </c>
      <c r="H185" s="115">
        <v>0</v>
      </c>
      <c r="I185" s="97">
        <f t="shared" si="6"/>
        <v>0</v>
      </c>
      <c r="J185" s="95"/>
    </row>
    <row r="186" spans="1:10" ht="18.75" x14ac:dyDescent="0.2">
      <c r="A186" s="4"/>
      <c r="B186" s="55" t="s">
        <v>73</v>
      </c>
      <c r="C186" s="207"/>
      <c r="D186" s="202"/>
      <c r="E186" s="199" t="s">
        <v>147</v>
      </c>
      <c r="F186" s="200">
        <f>635.2</f>
        <v>635.20000000000005</v>
      </c>
      <c r="G186" s="4" t="s">
        <v>21</v>
      </c>
      <c r="H186" s="115">
        <v>0</v>
      </c>
      <c r="I186" s="97">
        <f t="shared" si="6"/>
        <v>0</v>
      </c>
      <c r="J186" s="95"/>
    </row>
    <row r="187" spans="1:10" ht="18.75" x14ac:dyDescent="0.2">
      <c r="A187" s="4"/>
      <c r="B187" s="55" t="s">
        <v>73</v>
      </c>
      <c r="C187" s="207"/>
      <c r="D187" s="202"/>
      <c r="E187" s="199" t="s">
        <v>148</v>
      </c>
      <c r="F187" s="200">
        <v>635.20000000000005</v>
      </c>
      <c r="G187" s="4" t="s">
        <v>21</v>
      </c>
      <c r="H187" s="115">
        <v>0</v>
      </c>
      <c r="I187" s="97">
        <f t="shared" si="6"/>
        <v>0</v>
      </c>
      <c r="J187" s="95"/>
    </row>
    <row r="188" spans="1:10" x14ac:dyDescent="0.2">
      <c r="A188" s="4"/>
      <c r="B188" s="13"/>
      <c r="C188" s="2"/>
      <c r="D188" s="28"/>
      <c r="E188" s="91"/>
      <c r="F188" s="90"/>
      <c r="G188" s="4"/>
      <c r="H188" s="115">
        <v>0</v>
      </c>
      <c r="I188" s="97">
        <f t="shared" si="6"/>
        <v>0</v>
      </c>
      <c r="J188" s="95"/>
    </row>
    <row r="189" spans="1:10" x14ac:dyDescent="0.2">
      <c r="A189" s="4"/>
      <c r="B189" s="211"/>
      <c r="C189" s="231"/>
      <c r="D189" s="14"/>
      <c r="E189" s="116" t="s">
        <v>149</v>
      </c>
      <c r="F189" s="89"/>
      <c r="G189" s="4"/>
      <c r="H189" s="115">
        <v>0</v>
      </c>
      <c r="I189" s="97">
        <f t="shared" si="6"/>
        <v>0</v>
      </c>
      <c r="J189" s="95"/>
    </row>
    <row r="190" spans="1:10" x14ac:dyDescent="0.2">
      <c r="A190" s="4"/>
      <c r="B190" s="55"/>
      <c r="C190" s="233"/>
      <c r="D190" s="234"/>
      <c r="E190" s="235" t="s">
        <v>150</v>
      </c>
      <c r="F190" s="218"/>
      <c r="G190" s="4"/>
      <c r="H190" s="115">
        <v>0</v>
      </c>
      <c r="I190" s="97">
        <f t="shared" si="6"/>
        <v>0</v>
      </c>
      <c r="J190" s="95"/>
    </row>
    <row r="191" spans="1:10" x14ac:dyDescent="0.2">
      <c r="A191" s="4"/>
      <c r="B191" s="55" t="s">
        <v>73</v>
      </c>
      <c r="C191" s="236"/>
      <c r="D191" s="234"/>
      <c r="E191" s="41" t="s">
        <v>151</v>
      </c>
      <c r="F191" s="237">
        <f>4909-203</f>
        <v>4706</v>
      </c>
      <c r="G191" s="238" t="s">
        <v>21</v>
      </c>
      <c r="H191" s="115">
        <v>0</v>
      </c>
      <c r="I191" s="97">
        <f t="shared" si="6"/>
        <v>0</v>
      </c>
      <c r="J191" s="95"/>
    </row>
    <row r="192" spans="1:10" x14ac:dyDescent="0.2">
      <c r="A192" s="4"/>
      <c r="B192" s="55"/>
      <c r="C192" s="233"/>
      <c r="D192" s="234"/>
      <c r="E192" s="235" t="s">
        <v>152</v>
      </c>
      <c r="F192" s="218"/>
      <c r="G192" s="238"/>
      <c r="H192" s="115">
        <v>0</v>
      </c>
      <c r="I192" s="97">
        <f t="shared" si="6"/>
        <v>0</v>
      </c>
      <c r="J192" s="95"/>
    </row>
    <row r="193" spans="1:63" x14ac:dyDescent="0.2">
      <c r="A193" s="4"/>
      <c r="B193" s="55" t="s">
        <v>73</v>
      </c>
      <c r="C193" s="236"/>
      <c r="D193" s="234"/>
      <c r="E193" s="42" t="s">
        <v>153</v>
      </c>
      <c r="F193" s="201">
        <v>1348</v>
      </c>
      <c r="G193" s="206" t="s">
        <v>21</v>
      </c>
      <c r="H193" s="115">
        <v>0</v>
      </c>
      <c r="I193" s="97">
        <f t="shared" si="6"/>
        <v>0</v>
      </c>
      <c r="J193" s="95"/>
    </row>
    <row r="194" spans="1:63" x14ac:dyDescent="0.2">
      <c r="A194" s="4"/>
      <c r="B194" s="55"/>
      <c r="C194" s="233"/>
      <c r="D194" s="234"/>
      <c r="E194" s="235" t="s">
        <v>154</v>
      </c>
      <c r="F194" s="218"/>
      <c r="G194" s="238"/>
      <c r="H194" s="115">
        <v>0</v>
      </c>
      <c r="I194" s="97">
        <f t="shared" si="6"/>
        <v>0</v>
      </c>
      <c r="J194" s="95"/>
    </row>
    <row r="195" spans="1:63" ht="18.75" x14ac:dyDescent="0.2">
      <c r="A195" s="4"/>
      <c r="B195" s="55" t="s">
        <v>73</v>
      </c>
      <c r="C195" s="236"/>
      <c r="D195" s="202"/>
      <c r="E195" s="42" t="s">
        <v>155</v>
      </c>
      <c r="F195" s="200">
        <v>6</v>
      </c>
      <c r="G195" s="4" t="s">
        <v>19</v>
      </c>
      <c r="H195" s="115">
        <v>0</v>
      </c>
      <c r="I195" s="97">
        <f t="shared" si="6"/>
        <v>0</v>
      </c>
      <c r="J195" s="95"/>
    </row>
    <row r="196" spans="1:63" ht="18.75" x14ac:dyDescent="0.2">
      <c r="A196" s="4"/>
      <c r="B196" s="55" t="s">
        <v>73</v>
      </c>
      <c r="C196" s="236"/>
      <c r="D196" s="202"/>
      <c r="E196" s="42" t="s">
        <v>156</v>
      </c>
      <c r="F196" s="200">
        <v>5</v>
      </c>
      <c r="G196" s="4" t="s">
        <v>19</v>
      </c>
      <c r="H196" s="115">
        <v>0</v>
      </c>
      <c r="I196" s="97">
        <f t="shared" si="6"/>
        <v>0</v>
      </c>
      <c r="J196" s="95"/>
    </row>
    <row r="197" spans="1:63" ht="16.5" thickBot="1" x14ac:dyDescent="0.25">
      <c r="A197" s="106" t="str">
        <f>IF(F197&lt;&gt;"",1+MAX($A$6:A196),"")</f>
        <v/>
      </c>
      <c r="B197" s="107"/>
      <c r="C197" s="108"/>
      <c r="D197" s="109"/>
      <c r="E197" s="110"/>
      <c r="F197" s="111"/>
      <c r="G197" s="107"/>
      <c r="H197" s="112"/>
      <c r="I197" s="113"/>
      <c r="J197" s="114"/>
    </row>
    <row r="198" spans="1:63" ht="16.5" thickBot="1" x14ac:dyDescent="0.25">
      <c r="A198" s="185" t="s">
        <v>157</v>
      </c>
      <c r="B198" s="186"/>
      <c r="C198" s="186"/>
      <c r="D198" s="186"/>
      <c r="E198" s="186"/>
      <c r="F198" s="186"/>
      <c r="G198" s="186"/>
      <c r="H198" s="186"/>
      <c r="I198" s="187"/>
      <c r="J198" s="38">
        <f>(SUM(I132:I197))</f>
        <v>0</v>
      </c>
      <c r="K198" s="56"/>
      <c r="L198" s="56"/>
      <c r="M198" s="56"/>
      <c r="N198" s="56"/>
      <c r="O198" s="56"/>
      <c r="P198" s="56"/>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c r="BB198" s="56"/>
      <c r="BC198" s="56"/>
      <c r="BD198" s="56"/>
      <c r="BE198" s="56"/>
      <c r="BF198" s="56"/>
      <c r="BG198" s="56"/>
      <c r="BH198" s="56"/>
      <c r="BI198" s="56"/>
      <c r="BJ198" s="56"/>
      <c r="BK198" s="56"/>
    </row>
    <row r="199" spans="1:63" ht="16.5" thickBot="1" x14ac:dyDescent="0.25">
      <c r="A199" s="99"/>
      <c r="B199" s="100"/>
      <c r="C199" s="100"/>
      <c r="D199" s="100"/>
      <c r="E199" s="101"/>
      <c r="F199" s="102"/>
      <c r="G199" s="99"/>
      <c r="H199" s="103"/>
      <c r="I199" s="104"/>
      <c r="J199" s="105"/>
    </row>
    <row r="200" spans="1:63" s="12" customFormat="1" ht="16.5" thickBot="1" x14ac:dyDescent="0.25">
      <c r="A200" s="182" t="s">
        <v>165</v>
      </c>
      <c r="B200" s="183"/>
      <c r="C200" s="183"/>
      <c r="D200" s="183"/>
      <c r="E200" s="183"/>
      <c r="F200" s="183"/>
      <c r="G200" s="183"/>
      <c r="H200" s="183"/>
      <c r="I200" s="183"/>
      <c r="J200" s="184"/>
      <c r="K200" s="71"/>
      <c r="L200" s="71"/>
      <c r="M200" s="71"/>
      <c r="N200" s="71"/>
      <c r="O200" s="71"/>
      <c r="P200" s="71"/>
      <c r="Q200" s="71"/>
      <c r="R200" s="71"/>
      <c r="S200" s="71"/>
      <c r="T200" s="71"/>
      <c r="U200" s="71"/>
      <c r="V200" s="71"/>
      <c r="W200" s="71"/>
      <c r="X200" s="71"/>
      <c r="Y200" s="71"/>
      <c r="Z200" s="71"/>
      <c r="AA200" s="71"/>
      <c r="AB200" s="71"/>
      <c r="AC200" s="71"/>
      <c r="AD200" s="71"/>
      <c r="AE200" s="71"/>
      <c r="AF200" s="71"/>
      <c r="AG200" s="71"/>
      <c r="AH200" s="71"/>
      <c r="AI200" s="71"/>
      <c r="AJ200" s="71"/>
      <c r="AK200" s="71"/>
      <c r="AL200" s="71"/>
      <c r="AM200" s="71"/>
      <c r="AN200" s="71"/>
      <c r="AO200" s="71"/>
      <c r="AP200" s="71"/>
      <c r="AQ200" s="71"/>
      <c r="AR200" s="71"/>
      <c r="AS200" s="71"/>
      <c r="AT200" s="71"/>
      <c r="AU200" s="71"/>
      <c r="AV200" s="71"/>
      <c r="AW200" s="71"/>
      <c r="AX200" s="71"/>
      <c r="AY200" s="71"/>
      <c r="AZ200" s="71"/>
      <c r="BA200" s="71"/>
      <c r="BB200" s="71"/>
      <c r="BC200" s="71"/>
      <c r="BD200" s="71"/>
      <c r="BE200" s="71"/>
      <c r="BF200" s="71"/>
      <c r="BG200" s="71"/>
      <c r="BH200" s="71"/>
      <c r="BI200" s="71"/>
      <c r="BJ200" s="71"/>
      <c r="BK200" s="71"/>
    </row>
    <row r="201" spans="1:63" x14ac:dyDescent="0.2">
      <c r="A201" s="96" t="str">
        <f>IF(F201&lt;&gt;"",1+MAX($A$6:A200),"")</f>
        <v/>
      </c>
      <c r="B201" s="94"/>
      <c r="C201" s="14"/>
      <c r="D201" s="14"/>
      <c r="E201" s="116" t="s">
        <v>164</v>
      </c>
      <c r="F201" s="89"/>
      <c r="G201" s="96"/>
      <c r="H201" s="117"/>
      <c r="I201" s="118"/>
      <c r="J201" s="95"/>
    </row>
    <row r="202" spans="1:63" x14ac:dyDescent="0.2">
      <c r="A202" s="4">
        <f>IF(F202&lt;&gt;"",1+MAX($A$6:A201),"")</f>
        <v>27</v>
      </c>
      <c r="B202" s="55" t="s">
        <v>73</v>
      </c>
      <c r="C202" s="207"/>
      <c r="D202" s="234"/>
      <c r="E202" s="41" t="s">
        <v>158</v>
      </c>
      <c r="F202" s="218">
        <v>1</v>
      </c>
      <c r="G202" s="4" t="s">
        <v>19</v>
      </c>
      <c r="H202" s="115">
        <v>0</v>
      </c>
      <c r="I202" s="97">
        <f>H202*F202</f>
        <v>0</v>
      </c>
      <c r="J202" s="95"/>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row>
    <row r="203" spans="1:63" x14ac:dyDescent="0.2">
      <c r="A203" s="4">
        <f>IF(F203&lt;&gt;"",1+MAX($A$6:A202),"")</f>
        <v>28</v>
      </c>
      <c r="B203" s="55" t="s">
        <v>73</v>
      </c>
      <c r="C203" s="207"/>
      <c r="D203" s="234"/>
      <c r="E203" s="41" t="s">
        <v>159</v>
      </c>
      <c r="F203" s="218">
        <v>1</v>
      </c>
      <c r="G203" s="4" t="s">
        <v>19</v>
      </c>
      <c r="H203" s="115">
        <v>0</v>
      </c>
      <c r="I203" s="97">
        <f>H203*F203</f>
        <v>0</v>
      </c>
      <c r="J203" s="95"/>
    </row>
    <row r="204" spans="1:63" x14ac:dyDescent="0.2">
      <c r="A204" s="4">
        <f>IF(F204&lt;&gt;"",1+MAX($A$6:A203),"")</f>
        <v>29</v>
      </c>
      <c r="B204" s="55" t="s">
        <v>73</v>
      </c>
      <c r="C204" s="207"/>
      <c r="D204" s="234"/>
      <c r="E204" s="41" t="s">
        <v>160</v>
      </c>
      <c r="F204" s="218">
        <v>1</v>
      </c>
      <c r="G204" s="4" t="s">
        <v>19</v>
      </c>
      <c r="H204" s="115">
        <v>0</v>
      </c>
      <c r="I204" s="97">
        <f t="shared" ref="I204:I207" si="7">H204*F204</f>
        <v>0</v>
      </c>
      <c r="J204" s="95"/>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row>
    <row r="205" spans="1:63" x14ac:dyDescent="0.2">
      <c r="A205" s="4">
        <f>IF(F205&lt;&gt;"",1+MAX($A$6:A204),"")</f>
        <v>30</v>
      </c>
      <c r="B205" s="55" t="s">
        <v>73</v>
      </c>
      <c r="C205" s="207"/>
      <c r="D205" s="234"/>
      <c r="E205" s="41" t="s">
        <v>161</v>
      </c>
      <c r="F205" s="218">
        <v>1</v>
      </c>
      <c r="G205" s="4" t="s">
        <v>19</v>
      </c>
      <c r="H205" s="115">
        <v>0</v>
      </c>
      <c r="I205" s="97">
        <f t="shared" si="7"/>
        <v>0</v>
      </c>
      <c r="J205" s="95"/>
    </row>
    <row r="206" spans="1:63" x14ac:dyDescent="0.2">
      <c r="A206" s="4">
        <f>IF(F206&lt;&gt;"",1+MAX($A$6:A205),"")</f>
        <v>31</v>
      </c>
      <c r="B206" s="55" t="s">
        <v>73</v>
      </c>
      <c r="C206" s="207"/>
      <c r="D206" s="234"/>
      <c r="E206" s="41" t="s">
        <v>162</v>
      </c>
      <c r="F206" s="218">
        <v>1</v>
      </c>
      <c r="G206" s="4" t="s">
        <v>19</v>
      </c>
      <c r="H206" s="115">
        <v>0</v>
      </c>
      <c r="I206" s="97">
        <f t="shared" si="7"/>
        <v>0</v>
      </c>
      <c r="J206" s="95"/>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row>
    <row r="207" spans="1:63" x14ac:dyDescent="0.2">
      <c r="A207" s="4">
        <f>IF(F207&lt;&gt;"",1+MAX($A$6:A206),"")</f>
        <v>32</v>
      </c>
      <c r="B207" s="55" t="s">
        <v>73</v>
      </c>
      <c r="C207" s="207"/>
      <c r="D207" s="234"/>
      <c r="E207" s="41" t="s">
        <v>163</v>
      </c>
      <c r="F207" s="218">
        <v>1</v>
      </c>
      <c r="G207" s="4" t="s">
        <v>19</v>
      </c>
      <c r="H207" s="115">
        <v>0</v>
      </c>
      <c r="I207" s="97">
        <f t="shared" si="7"/>
        <v>0</v>
      </c>
      <c r="J207" s="95"/>
    </row>
    <row r="208" spans="1:63" ht="16.5" thickBot="1" x14ac:dyDescent="0.25">
      <c r="A208" s="106" t="str">
        <f>IF(F208&lt;&gt;"",1+MAX($A$6:A207),"")</f>
        <v/>
      </c>
      <c r="B208" s="107"/>
      <c r="C208" s="108"/>
      <c r="D208" s="109"/>
      <c r="E208" s="110"/>
      <c r="F208" s="111"/>
      <c r="G208" s="107"/>
      <c r="H208" s="112"/>
      <c r="I208" s="113"/>
      <c r="J208" s="114"/>
    </row>
    <row r="209" spans="1:63" ht="16.5" thickBot="1" x14ac:dyDescent="0.25">
      <c r="A209" s="185" t="s">
        <v>166</v>
      </c>
      <c r="B209" s="186"/>
      <c r="C209" s="186"/>
      <c r="D209" s="186"/>
      <c r="E209" s="186"/>
      <c r="F209" s="186"/>
      <c r="G209" s="186"/>
      <c r="H209" s="186"/>
      <c r="I209" s="187"/>
      <c r="J209" s="38">
        <f>(SUM(I201:I208))</f>
        <v>0</v>
      </c>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row>
    <row r="210" spans="1:63" ht="16.5" thickBot="1" x14ac:dyDescent="0.25">
      <c r="A210" s="99"/>
      <c r="B210" s="100"/>
      <c r="C210" s="100"/>
      <c r="D210" s="100"/>
      <c r="E210" s="101"/>
      <c r="F210" s="102"/>
      <c r="G210" s="99"/>
      <c r="H210" s="103"/>
      <c r="I210" s="104"/>
      <c r="J210" s="105"/>
    </row>
    <row r="211" spans="1:63" s="12" customFormat="1" ht="16.5" thickBot="1" x14ac:dyDescent="0.25">
      <c r="A211" s="182" t="s">
        <v>167</v>
      </c>
      <c r="B211" s="183"/>
      <c r="C211" s="183"/>
      <c r="D211" s="183"/>
      <c r="E211" s="183"/>
      <c r="F211" s="183"/>
      <c r="G211" s="183"/>
      <c r="H211" s="183"/>
      <c r="I211" s="183"/>
      <c r="J211" s="184"/>
      <c r="K211" s="71"/>
      <c r="L211" s="71"/>
      <c r="M211" s="71"/>
      <c r="N211" s="71"/>
      <c r="O211" s="71"/>
      <c r="P211" s="71"/>
      <c r="Q211" s="71"/>
      <c r="R211" s="71"/>
      <c r="S211" s="71"/>
      <c r="T211" s="71"/>
      <c r="U211" s="71"/>
      <c r="V211" s="71"/>
      <c r="W211" s="71"/>
      <c r="X211" s="71"/>
      <c r="Y211" s="71"/>
      <c r="Z211" s="71"/>
      <c r="AA211" s="71"/>
      <c r="AB211" s="71"/>
      <c r="AC211" s="71"/>
      <c r="AD211" s="71"/>
      <c r="AE211" s="71"/>
      <c r="AF211" s="71"/>
      <c r="AG211" s="71"/>
      <c r="AH211" s="71"/>
      <c r="AI211" s="71"/>
      <c r="AJ211" s="71"/>
      <c r="AK211" s="71"/>
      <c r="AL211" s="71"/>
      <c r="AM211" s="71"/>
      <c r="AN211" s="71"/>
      <c r="AO211" s="71"/>
      <c r="AP211" s="71"/>
      <c r="AQ211" s="71"/>
      <c r="AR211" s="71"/>
      <c r="AS211" s="71"/>
      <c r="AT211" s="71"/>
      <c r="AU211" s="71"/>
      <c r="AV211" s="71"/>
      <c r="AW211" s="71"/>
      <c r="AX211" s="71"/>
      <c r="AY211" s="71"/>
      <c r="AZ211" s="71"/>
      <c r="BA211" s="71"/>
      <c r="BB211" s="71"/>
      <c r="BC211" s="71"/>
      <c r="BD211" s="71"/>
      <c r="BE211" s="71"/>
      <c r="BF211" s="71"/>
      <c r="BG211" s="71"/>
      <c r="BH211" s="71"/>
      <c r="BI211" s="71"/>
      <c r="BJ211" s="71"/>
      <c r="BK211" s="71"/>
    </row>
    <row r="212" spans="1:63" x14ac:dyDescent="0.2">
      <c r="A212" s="96" t="str">
        <f>IF(F212&lt;&gt;"",1+MAX($A$6:A211),"")</f>
        <v/>
      </c>
      <c r="B212" s="239"/>
      <c r="C212" s="240"/>
      <c r="D212" s="14"/>
      <c r="E212" s="116" t="s">
        <v>168</v>
      </c>
      <c r="F212" s="89"/>
      <c r="G212" s="96"/>
      <c r="H212" s="117"/>
      <c r="I212" s="118"/>
      <c r="J212" s="95"/>
    </row>
    <row r="213" spans="1:63" x14ac:dyDescent="0.2">
      <c r="A213" s="4" t="str">
        <f>IF(F213&lt;&gt;"",1+MAX($A$6:A212),"")</f>
        <v/>
      </c>
      <c r="B213" s="55"/>
      <c r="C213" s="233"/>
      <c r="D213" s="234"/>
      <c r="E213" s="241" t="s">
        <v>169</v>
      </c>
      <c r="F213" s="218"/>
      <c r="G213" s="4"/>
      <c r="H213" s="48"/>
      <c r="I213" s="97"/>
      <c r="J213" s="95"/>
      <c r="K213" s="40"/>
      <c r="L213" s="40"/>
      <c r="M213" s="40"/>
      <c r="N213" s="40"/>
      <c r="O213" s="40"/>
      <c r="P213" s="40"/>
      <c r="Q213" s="40"/>
      <c r="R213" s="40"/>
      <c r="S213" s="40"/>
      <c r="T213" s="40"/>
      <c r="U213" s="40"/>
      <c r="V213" s="40"/>
      <c r="W213" s="40"/>
      <c r="X213" s="40"/>
      <c r="Y213" s="40"/>
      <c r="Z213" s="40"/>
      <c r="AA213" s="40"/>
      <c r="AB213" s="40"/>
      <c r="AC213" s="40"/>
      <c r="AD213" s="40"/>
      <c r="AE213" s="40"/>
      <c r="AF213" s="40"/>
      <c r="AG213" s="40"/>
      <c r="AH213" s="40"/>
      <c r="AI213" s="40"/>
      <c r="AJ213" s="40"/>
      <c r="AK213" s="40"/>
      <c r="AL213" s="40"/>
      <c r="AM213" s="40"/>
      <c r="AN213" s="40"/>
      <c r="AO213" s="40"/>
      <c r="AP213" s="40"/>
      <c r="AQ213" s="40"/>
      <c r="AR213" s="40"/>
      <c r="AS213" s="40"/>
      <c r="AT213" s="40"/>
      <c r="AU213" s="40"/>
      <c r="AV213" s="40"/>
      <c r="AW213" s="40"/>
      <c r="AX213" s="40"/>
      <c r="AY213" s="40"/>
      <c r="AZ213" s="40"/>
      <c r="BA213" s="40"/>
      <c r="BB213" s="40"/>
      <c r="BC213" s="40"/>
      <c r="BD213" s="40"/>
      <c r="BE213" s="40"/>
      <c r="BF213" s="40"/>
      <c r="BG213" s="40"/>
      <c r="BH213" s="40"/>
      <c r="BI213" s="40"/>
      <c r="BJ213" s="40"/>
      <c r="BK213" s="40"/>
    </row>
    <row r="214" spans="1:63" ht="31.5" x14ac:dyDescent="0.2">
      <c r="A214" s="4">
        <f>IF(F214&lt;&gt;"",1+MAX($A$6:A213),"")</f>
        <v>33</v>
      </c>
      <c r="B214" s="55" t="s">
        <v>73</v>
      </c>
      <c r="C214" s="233"/>
      <c r="D214" s="234"/>
      <c r="E214" s="42" t="s">
        <v>170</v>
      </c>
      <c r="F214" s="220">
        <f>27.3+4.5*0.334</f>
        <v>28.803000000000001</v>
      </c>
      <c r="G214" s="206" t="s">
        <v>21</v>
      </c>
      <c r="H214" s="115">
        <v>0</v>
      </c>
      <c r="I214" s="97">
        <f>H214*F214</f>
        <v>0</v>
      </c>
      <c r="J214" s="95"/>
    </row>
    <row r="215" spans="1:63" x14ac:dyDescent="0.2">
      <c r="A215" s="4"/>
      <c r="B215" s="221"/>
      <c r="C215" s="233"/>
      <c r="D215" s="234"/>
      <c r="E215" s="42"/>
      <c r="F215" s="220"/>
      <c r="G215" s="206"/>
      <c r="H215" s="115">
        <v>0</v>
      </c>
      <c r="I215" s="97">
        <f t="shared" ref="I215:I228" si="8">H215*F215</f>
        <v>0</v>
      </c>
      <c r="J215" s="95"/>
    </row>
    <row r="216" spans="1:63" x14ac:dyDescent="0.2">
      <c r="A216" s="4"/>
      <c r="B216" s="55"/>
      <c r="C216" s="233"/>
      <c r="D216" s="234"/>
      <c r="E216" s="241" t="s">
        <v>171</v>
      </c>
      <c r="F216" s="218"/>
      <c r="G216" s="206"/>
      <c r="H216" s="115">
        <v>0</v>
      </c>
      <c r="I216" s="97">
        <f t="shared" si="8"/>
        <v>0</v>
      </c>
      <c r="J216" s="95"/>
    </row>
    <row r="217" spans="1:63" x14ac:dyDescent="0.2">
      <c r="A217" s="4"/>
      <c r="B217" s="55" t="s">
        <v>73</v>
      </c>
      <c r="C217" s="207"/>
      <c r="D217" s="234"/>
      <c r="E217" s="42" t="s">
        <v>172</v>
      </c>
      <c r="F217" s="220">
        <f>9.2</f>
        <v>9.1999999999999993</v>
      </c>
      <c r="G217" s="206" t="s">
        <v>22</v>
      </c>
      <c r="H217" s="115">
        <v>0</v>
      </c>
      <c r="I217" s="97">
        <f t="shared" si="8"/>
        <v>0</v>
      </c>
      <c r="J217" s="95"/>
    </row>
    <row r="218" spans="1:63" x14ac:dyDescent="0.2">
      <c r="A218" s="4"/>
      <c r="B218" s="55" t="s">
        <v>73</v>
      </c>
      <c r="C218" s="207"/>
      <c r="D218" s="234"/>
      <c r="E218" s="42" t="s">
        <v>173</v>
      </c>
      <c r="F218" s="220">
        <f>1.4</f>
        <v>1.4</v>
      </c>
      <c r="G218" s="206" t="s">
        <v>22</v>
      </c>
      <c r="H218" s="115">
        <v>0</v>
      </c>
      <c r="I218" s="97">
        <f t="shared" si="8"/>
        <v>0</v>
      </c>
      <c r="J218" s="95"/>
    </row>
    <row r="219" spans="1:63" x14ac:dyDescent="0.2">
      <c r="A219" s="4"/>
      <c r="B219" s="55" t="s">
        <v>73</v>
      </c>
      <c r="C219" s="207"/>
      <c r="D219" s="234"/>
      <c r="E219" s="42" t="s">
        <v>174</v>
      </c>
      <c r="F219" s="220">
        <f>6.2</f>
        <v>6.2</v>
      </c>
      <c r="G219" s="206" t="s">
        <v>22</v>
      </c>
      <c r="H219" s="115">
        <v>0</v>
      </c>
      <c r="I219" s="97">
        <f t="shared" si="8"/>
        <v>0</v>
      </c>
      <c r="J219" s="95"/>
    </row>
    <row r="220" spans="1:63" x14ac:dyDescent="0.2">
      <c r="A220" s="4"/>
      <c r="B220" s="55" t="s">
        <v>73</v>
      </c>
      <c r="C220" s="207"/>
      <c r="D220" s="234"/>
      <c r="E220" s="42" t="s">
        <v>175</v>
      </c>
      <c r="F220" s="220">
        <f>3.2</f>
        <v>3.2</v>
      </c>
      <c r="G220" s="206" t="s">
        <v>22</v>
      </c>
      <c r="H220" s="115">
        <v>0</v>
      </c>
      <c r="I220" s="97">
        <f t="shared" si="8"/>
        <v>0</v>
      </c>
      <c r="J220" s="95"/>
    </row>
    <row r="221" spans="1:63" x14ac:dyDescent="0.2">
      <c r="A221" s="4"/>
      <c r="B221" s="55" t="s">
        <v>73</v>
      </c>
      <c r="C221" s="233"/>
      <c r="D221" s="234"/>
      <c r="E221" s="42" t="s">
        <v>176</v>
      </c>
      <c r="F221" s="220">
        <v>5</v>
      </c>
      <c r="G221" s="206" t="s">
        <v>22</v>
      </c>
      <c r="H221" s="115">
        <v>0</v>
      </c>
      <c r="I221" s="97">
        <f t="shared" si="8"/>
        <v>0</v>
      </c>
      <c r="J221" s="95"/>
    </row>
    <row r="222" spans="1:63" x14ac:dyDescent="0.2">
      <c r="A222" s="4"/>
      <c r="B222" s="221"/>
      <c r="C222" s="233"/>
      <c r="D222" s="234"/>
      <c r="E222" s="42"/>
      <c r="F222" s="220"/>
      <c r="G222" s="206"/>
      <c r="H222" s="115">
        <v>0</v>
      </c>
      <c r="I222" s="97">
        <f t="shared" si="8"/>
        <v>0</v>
      </c>
      <c r="J222" s="95"/>
    </row>
    <row r="223" spans="1:63" x14ac:dyDescent="0.2">
      <c r="A223" s="4"/>
      <c r="B223" s="55"/>
      <c r="C223" s="233"/>
      <c r="D223" s="234"/>
      <c r="E223" s="241" t="s">
        <v>177</v>
      </c>
      <c r="F223" s="218"/>
      <c r="G223" s="206"/>
      <c r="H223" s="115">
        <v>0</v>
      </c>
      <c r="I223" s="97">
        <f t="shared" si="8"/>
        <v>0</v>
      </c>
      <c r="J223" s="95"/>
    </row>
    <row r="224" spans="1:63" ht="31.5" x14ac:dyDescent="0.2">
      <c r="A224" s="4"/>
      <c r="B224" s="55" t="s">
        <v>73</v>
      </c>
      <c r="C224" s="233"/>
      <c r="D224" s="234"/>
      <c r="E224" s="42" t="s">
        <v>178</v>
      </c>
      <c r="F224" s="220">
        <f>8</f>
        <v>8</v>
      </c>
      <c r="G224" s="206" t="s">
        <v>22</v>
      </c>
      <c r="H224" s="115">
        <v>0</v>
      </c>
      <c r="I224" s="97">
        <f t="shared" si="8"/>
        <v>0</v>
      </c>
      <c r="J224" s="95"/>
    </row>
    <row r="225" spans="1:63" x14ac:dyDescent="0.2">
      <c r="A225" s="4"/>
      <c r="B225" s="55" t="s">
        <v>73</v>
      </c>
      <c r="C225" s="207"/>
      <c r="D225" s="234"/>
      <c r="E225" s="42" t="s">
        <v>179</v>
      </c>
      <c r="F225" s="220">
        <f>9.2*3</f>
        <v>27.599999999999998</v>
      </c>
      <c r="G225" s="206" t="s">
        <v>22</v>
      </c>
      <c r="H225" s="115">
        <v>0</v>
      </c>
      <c r="I225" s="97">
        <f t="shared" si="8"/>
        <v>0</v>
      </c>
      <c r="J225" s="95"/>
    </row>
    <row r="226" spans="1:63" x14ac:dyDescent="0.2">
      <c r="A226" s="4"/>
      <c r="B226" s="13"/>
      <c r="C226" s="2"/>
      <c r="D226" s="28"/>
      <c r="E226" s="91"/>
      <c r="F226" s="90"/>
      <c r="G226" s="4"/>
      <c r="H226" s="115">
        <v>0</v>
      </c>
      <c r="I226" s="97">
        <f t="shared" si="8"/>
        <v>0</v>
      </c>
      <c r="J226" s="95"/>
    </row>
    <row r="227" spans="1:63" x14ac:dyDescent="0.2">
      <c r="A227" s="4"/>
      <c r="B227" s="239"/>
      <c r="C227" s="242"/>
      <c r="D227" s="14"/>
      <c r="E227" s="116" t="s">
        <v>180</v>
      </c>
      <c r="F227" s="89"/>
      <c r="G227" s="4"/>
      <c r="H227" s="115">
        <v>0</v>
      </c>
      <c r="I227" s="97">
        <f t="shared" si="8"/>
        <v>0</v>
      </c>
      <c r="J227" s="95"/>
    </row>
    <row r="228" spans="1:63" x14ac:dyDescent="0.2">
      <c r="A228" s="4"/>
      <c r="B228" s="55" t="s">
        <v>73</v>
      </c>
      <c r="C228" s="55"/>
      <c r="D228" s="234"/>
      <c r="E228" s="42" t="s">
        <v>181</v>
      </c>
      <c r="F228" s="220">
        <v>2</v>
      </c>
      <c r="G228" s="4" t="s">
        <v>19</v>
      </c>
      <c r="H228" s="115">
        <v>0</v>
      </c>
      <c r="I228" s="97">
        <f t="shared" si="8"/>
        <v>0</v>
      </c>
      <c r="J228" s="95"/>
    </row>
    <row r="229" spans="1:63" ht="16.5" thickBot="1" x14ac:dyDescent="0.25">
      <c r="A229" s="106" t="str">
        <f>IF(F229&lt;&gt;"",1+MAX($A$6:A228),"")</f>
        <v/>
      </c>
      <c r="B229" s="107"/>
      <c r="C229" s="108"/>
      <c r="D229" s="109"/>
      <c r="E229" s="110"/>
      <c r="F229" s="111"/>
      <c r="G229" s="107"/>
      <c r="H229" s="112"/>
      <c r="I229" s="113"/>
      <c r="J229" s="114"/>
    </row>
    <row r="230" spans="1:63" ht="16.5" thickBot="1" x14ac:dyDescent="0.25">
      <c r="A230" s="185" t="s">
        <v>182</v>
      </c>
      <c r="B230" s="186"/>
      <c r="C230" s="186"/>
      <c r="D230" s="186"/>
      <c r="E230" s="186"/>
      <c r="F230" s="186"/>
      <c r="G230" s="186"/>
      <c r="H230" s="186"/>
      <c r="I230" s="187"/>
      <c r="J230" s="38">
        <f>(SUM(I212:I229))</f>
        <v>0</v>
      </c>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c r="BA230" s="56"/>
      <c r="BB230" s="56"/>
      <c r="BC230" s="56"/>
      <c r="BD230" s="56"/>
      <c r="BE230" s="56"/>
      <c r="BF230" s="56"/>
      <c r="BG230" s="56"/>
      <c r="BH230" s="56"/>
      <c r="BI230" s="56"/>
      <c r="BJ230" s="56"/>
      <c r="BK230" s="56"/>
    </row>
    <row r="231" spans="1:63" ht="16.5" thickBot="1" x14ac:dyDescent="0.25">
      <c r="A231" s="99"/>
      <c r="B231" s="100"/>
      <c r="C231" s="100"/>
      <c r="D231" s="100"/>
      <c r="E231" s="101"/>
      <c r="F231" s="102"/>
      <c r="G231" s="99"/>
      <c r="H231" s="103"/>
      <c r="I231" s="104"/>
      <c r="J231" s="105"/>
    </row>
    <row r="232" spans="1:63" s="12" customFormat="1" ht="16.5" thickBot="1" x14ac:dyDescent="0.25">
      <c r="A232" s="182" t="s">
        <v>183</v>
      </c>
      <c r="B232" s="183"/>
      <c r="C232" s="183"/>
      <c r="D232" s="183"/>
      <c r="E232" s="183"/>
      <c r="F232" s="183"/>
      <c r="G232" s="183"/>
      <c r="H232" s="183"/>
      <c r="I232" s="183"/>
      <c r="J232" s="184"/>
      <c r="K232" s="71"/>
      <c r="L232" s="71"/>
      <c r="M232" s="71"/>
      <c r="N232" s="71"/>
      <c r="O232" s="71"/>
      <c r="P232" s="71"/>
      <c r="Q232" s="71"/>
      <c r="R232" s="71"/>
      <c r="S232" s="71"/>
      <c r="T232" s="71"/>
      <c r="U232" s="71"/>
      <c r="V232" s="71"/>
      <c r="W232" s="71"/>
      <c r="X232" s="71"/>
      <c r="Y232" s="71"/>
      <c r="Z232" s="71"/>
      <c r="AA232" s="71"/>
      <c r="AB232" s="71"/>
      <c r="AC232" s="71"/>
      <c r="AD232" s="71"/>
      <c r="AE232" s="71"/>
      <c r="AF232" s="71"/>
      <c r="AG232" s="71"/>
      <c r="AH232" s="71"/>
      <c r="AI232" s="71"/>
      <c r="AJ232" s="71"/>
      <c r="AK232" s="71"/>
      <c r="AL232" s="71"/>
      <c r="AM232" s="71"/>
      <c r="AN232" s="71"/>
      <c r="AO232" s="71"/>
      <c r="AP232" s="71"/>
      <c r="AQ232" s="71"/>
      <c r="AR232" s="71"/>
      <c r="AS232" s="71"/>
      <c r="AT232" s="71"/>
      <c r="AU232" s="71"/>
      <c r="AV232" s="71"/>
      <c r="AW232" s="71"/>
      <c r="AX232" s="71"/>
      <c r="AY232" s="71"/>
      <c r="AZ232" s="71"/>
      <c r="BA232" s="71"/>
      <c r="BB232" s="71"/>
      <c r="BC232" s="71"/>
      <c r="BD232" s="71"/>
      <c r="BE232" s="71"/>
      <c r="BF232" s="71"/>
      <c r="BG232" s="71"/>
      <c r="BH232" s="71"/>
      <c r="BI232" s="71"/>
      <c r="BJ232" s="71"/>
      <c r="BK232" s="71"/>
    </row>
    <row r="233" spans="1:63" x14ac:dyDescent="0.2">
      <c r="A233" s="96" t="str">
        <f>IF(F233&lt;&gt;"",1+MAX($A$6:A232),"")</f>
        <v/>
      </c>
      <c r="B233" s="94"/>
      <c r="C233" s="14"/>
      <c r="D233" s="14"/>
      <c r="E233" s="116" t="s">
        <v>184</v>
      </c>
      <c r="F233" s="89"/>
      <c r="G233" s="96"/>
      <c r="H233" s="117"/>
      <c r="I233" s="118"/>
      <c r="J233" s="95"/>
    </row>
    <row r="234" spans="1:63" x14ac:dyDescent="0.2">
      <c r="A234" s="4">
        <f>IF(F234&lt;&gt;"",1+MAX($A$6:A233),"")</f>
        <v>34</v>
      </c>
      <c r="B234" s="55" t="s">
        <v>73</v>
      </c>
      <c r="C234" s="55"/>
      <c r="D234" s="234"/>
      <c r="E234" s="41" t="s">
        <v>185</v>
      </c>
      <c r="F234" s="218">
        <v>1</v>
      </c>
      <c r="G234" s="206" t="s">
        <v>19</v>
      </c>
      <c r="H234" s="115">
        <v>0</v>
      </c>
      <c r="I234" s="97">
        <f>H234*F234</f>
        <v>0</v>
      </c>
      <c r="J234" s="95"/>
    </row>
    <row r="235" spans="1:63" x14ac:dyDescent="0.2">
      <c r="A235" s="4"/>
      <c r="B235" s="55" t="s">
        <v>73</v>
      </c>
      <c r="C235" s="55"/>
      <c r="D235" s="234"/>
      <c r="E235" s="41" t="s">
        <v>186</v>
      </c>
      <c r="F235" s="218">
        <v>1</v>
      </c>
      <c r="G235" s="206" t="s">
        <v>19</v>
      </c>
      <c r="H235" s="115">
        <v>0</v>
      </c>
      <c r="I235" s="97">
        <f t="shared" ref="I235:I242" si="9">H235*F235</f>
        <v>0</v>
      </c>
      <c r="J235" s="95"/>
    </row>
    <row r="236" spans="1:63" x14ac:dyDescent="0.2">
      <c r="A236" s="4"/>
      <c r="B236" s="55" t="s">
        <v>73</v>
      </c>
      <c r="C236" s="55"/>
      <c r="D236" s="234"/>
      <c r="E236" s="41" t="s">
        <v>187</v>
      </c>
      <c r="F236" s="218">
        <v>1</v>
      </c>
      <c r="G236" s="206" t="s">
        <v>19</v>
      </c>
      <c r="H236" s="115">
        <v>0</v>
      </c>
      <c r="I236" s="97">
        <f t="shared" si="9"/>
        <v>0</v>
      </c>
      <c r="J236" s="95"/>
    </row>
    <row r="237" spans="1:63" ht="31.5" x14ac:dyDescent="0.2">
      <c r="A237" s="4"/>
      <c r="B237" s="55" t="s">
        <v>73</v>
      </c>
      <c r="C237" s="55"/>
      <c r="D237" s="234"/>
      <c r="E237" s="41" t="s">
        <v>188</v>
      </c>
      <c r="F237" s="218">
        <v>1</v>
      </c>
      <c r="G237" s="206" t="s">
        <v>19</v>
      </c>
      <c r="H237" s="115">
        <v>0</v>
      </c>
      <c r="I237" s="97">
        <f t="shared" si="9"/>
        <v>0</v>
      </c>
      <c r="J237" s="95"/>
    </row>
    <row r="238" spans="1:63" x14ac:dyDescent="0.2">
      <c r="A238" s="4"/>
      <c r="B238" s="55" t="s">
        <v>73</v>
      </c>
      <c r="C238" s="55"/>
      <c r="D238" s="234"/>
      <c r="E238" s="41" t="s">
        <v>189</v>
      </c>
      <c r="F238" s="218">
        <v>1</v>
      </c>
      <c r="G238" s="206" t="s">
        <v>19</v>
      </c>
      <c r="H238" s="115">
        <v>0</v>
      </c>
      <c r="I238" s="97">
        <f t="shared" si="9"/>
        <v>0</v>
      </c>
      <c r="J238" s="95"/>
    </row>
    <row r="239" spans="1:63" x14ac:dyDescent="0.2">
      <c r="A239" s="4"/>
      <c r="B239" s="55" t="s">
        <v>73</v>
      </c>
      <c r="C239" s="55"/>
      <c r="D239" s="234"/>
      <c r="E239" s="41" t="s">
        <v>190</v>
      </c>
      <c r="F239" s="218">
        <v>1</v>
      </c>
      <c r="G239" s="206" t="s">
        <v>19</v>
      </c>
      <c r="H239" s="115">
        <v>0</v>
      </c>
      <c r="I239" s="97">
        <f t="shared" si="9"/>
        <v>0</v>
      </c>
      <c r="J239" s="95"/>
    </row>
    <row r="240" spans="1:63" ht="63" x14ac:dyDescent="0.2">
      <c r="A240" s="4"/>
      <c r="B240" s="55"/>
      <c r="C240" s="243"/>
      <c r="D240" s="234"/>
      <c r="E240" s="244" t="s">
        <v>191</v>
      </c>
      <c r="F240" s="220"/>
      <c r="G240" s="206"/>
      <c r="H240" s="115">
        <v>0</v>
      </c>
      <c r="I240" s="97">
        <f t="shared" si="9"/>
        <v>0</v>
      </c>
      <c r="J240" s="95"/>
    </row>
    <row r="241" spans="1:63" x14ac:dyDescent="0.2">
      <c r="A241" s="4"/>
      <c r="B241" s="221"/>
      <c r="C241" s="55"/>
      <c r="D241" s="245"/>
      <c r="E241" s="116" t="s">
        <v>192</v>
      </c>
      <c r="F241" s="246"/>
      <c r="G241" s="247"/>
      <c r="H241" s="115">
        <v>0</v>
      </c>
      <c r="I241" s="97">
        <f t="shared" si="9"/>
        <v>0</v>
      </c>
      <c r="J241" s="95"/>
    </row>
    <row r="242" spans="1:63" ht="47.25" x14ac:dyDescent="0.2">
      <c r="A242" s="4"/>
      <c r="B242" s="55"/>
      <c r="C242" s="55"/>
      <c r="D242" s="234"/>
      <c r="E242" s="42" t="s">
        <v>193</v>
      </c>
      <c r="F242" s="220">
        <v>1</v>
      </c>
      <c r="G242" s="206" t="s">
        <v>27</v>
      </c>
      <c r="H242" s="115">
        <v>0</v>
      </c>
      <c r="I242" s="97">
        <f t="shared" si="9"/>
        <v>0</v>
      </c>
      <c r="J242" s="95"/>
    </row>
    <row r="243" spans="1:63" ht="16.5" thickBot="1" x14ac:dyDescent="0.25">
      <c r="A243" s="106" t="str">
        <f>IF(F243&lt;&gt;"",1+MAX($A$6:A242),"")</f>
        <v/>
      </c>
      <c r="B243" s="107"/>
      <c r="C243" s="108"/>
      <c r="D243" s="109"/>
      <c r="E243" s="110"/>
      <c r="F243" s="111"/>
      <c r="G243" s="107"/>
      <c r="H243" s="112"/>
      <c r="I243" s="113"/>
      <c r="J243" s="114"/>
    </row>
    <row r="244" spans="1:63" ht="16.5" thickBot="1" x14ac:dyDescent="0.25">
      <c r="A244" s="185" t="s">
        <v>194</v>
      </c>
      <c r="B244" s="186"/>
      <c r="C244" s="186"/>
      <c r="D244" s="186"/>
      <c r="E244" s="186"/>
      <c r="F244" s="186"/>
      <c r="G244" s="186"/>
      <c r="H244" s="186"/>
      <c r="I244" s="187"/>
      <c r="J244" s="38">
        <f>(SUM(I233:I243))</f>
        <v>0</v>
      </c>
      <c r="K244" s="56"/>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c r="BF244" s="56"/>
      <c r="BG244" s="56"/>
      <c r="BH244" s="56"/>
      <c r="BI244" s="56"/>
      <c r="BJ244" s="56"/>
      <c r="BK244" s="56"/>
    </row>
    <row r="245" spans="1:63" ht="16.5" thickBot="1" x14ac:dyDescent="0.25">
      <c r="A245" s="99"/>
      <c r="B245" s="100"/>
      <c r="C245" s="100"/>
      <c r="D245" s="100"/>
      <c r="E245" s="101"/>
      <c r="F245" s="102"/>
      <c r="G245" s="99"/>
      <c r="H245" s="103"/>
      <c r="I245" s="104"/>
      <c r="J245" s="105"/>
    </row>
    <row r="246" spans="1:63" s="12" customFormat="1" ht="16.5" thickBot="1" x14ac:dyDescent="0.25">
      <c r="A246" s="182" t="s">
        <v>196</v>
      </c>
      <c r="B246" s="183"/>
      <c r="C246" s="183"/>
      <c r="D246" s="183"/>
      <c r="E246" s="183"/>
      <c r="F246" s="183"/>
      <c r="G246" s="183"/>
      <c r="H246" s="183"/>
      <c r="I246" s="183"/>
      <c r="J246" s="184"/>
      <c r="K246" s="71"/>
      <c r="L246" s="71"/>
      <c r="M246" s="71"/>
      <c r="N246" s="71"/>
      <c r="O246" s="71"/>
      <c r="P246" s="71"/>
      <c r="Q246" s="71"/>
      <c r="R246" s="71"/>
      <c r="S246" s="71"/>
      <c r="T246" s="71"/>
      <c r="U246" s="71"/>
      <c r="V246" s="71"/>
      <c r="W246" s="71"/>
      <c r="X246" s="71"/>
      <c r="Y246" s="71"/>
      <c r="Z246" s="71"/>
      <c r="AA246" s="71"/>
      <c r="AB246" s="71"/>
      <c r="AC246" s="71"/>
      <c r="AD246" s="71"/>
      <c r="AE246" s="71"/>
      <c r="AF246" s="71"/>
      <c r="AG246" s="71"/>
      <c r="AH246" s="71"/>
      <c r="AI246" s="71"/>
      <c r="AJ246" s="71"/>
      <c r="AK246" s="71"/>
      <c r="AL246" s="71"/>
      <c r="AM246" s="71"/>
      <c r="AN246" s="71"/>
      <c r="AO246" s="71"/>
      <c r="AP246" s="71"/>
      <c r="AQ246" s="71"/>
      <c r="AR246" s="71"/>
      <c r="AS246" s="71"/>
      <c r="AT246" s="71"/>
      <c r="AU246" s="71"/>
      <c r="AV246" s="71"/>
      <c r="AW246" s="71"/>
      <c r="AX246" s="71"/>
      <c r="AY246" s="71"/>
      <c r="AZ246" s="71"/>
      <c r="BA246" s="71"/>
      <c r="BB246" s="71"/>
      <c r="BC246" s="71"/>
      <c r="BD246" s="71"/>
      <c r="BE246" s="71"/>
      <c r="BF246" s="71"/>
      <c r="BG246" s="71"/>
      <c r="BH246" s="71"/>
      <c r="BI246" s="71"/>
      <c r="BJ246" s="71"/>
      <c r="BK246" s="71"/>
    </row>
    <row r="247" spans="1:63" x14ac:dyDescent="0.2">
      <c r="A247" s="96" t="str">
        <f>IF(F247&lt;&gt;"",1+MAX($A$6:A246),"")</f>
        <v/>
      </c>
      <c r="B247" s="94"/>
      <c r="C247" s="14"/>
      <c r="D247" s="14"/>
      <c r="E247" s="116" t="s">
        <v>192</v>
      </c>
      <c r="F247" s="89"/>
      <c r="G247" s="96"/>
      <c r="H247" s="117"/>
      <c r="I247" s="118"/>
      <c r="J247" s="95"/>
    </row>
    <row r="248" spans="1:63" x14ac:dyDescent="0.2">
      <c r="A248" s="4">
        <f>IF(F248&lt;&gt;"",1+MAX($A$6:A247),"")</f>
        <v>35</v>
      </c>
      <c r="B248" s="13"/>
      <c r="C248" s="2"/>
      <c r="D248" s="2"/>
      <c r="E248" s="42" t="s">
        <v>195</v>
      </c>
      <c r="F248" s="220">
        <v>1</v>
      </c>
      <c r="G248" s="206" t="s">
        <v>27</v>
      </c>
      <c r="H248" s="115">
        <v>0</v>
      </c>
      <c r="I248" s="97">
        <f t="shared" ref="I248" si="10">H248*F248</f>
        <v>0</v>
      </c>
      <c r="J248" s="95"/>
      <c r="K248" s="40"/>
      <c r="L248" s="40"/>
      <c r="M248" s="40"/>
      <c r="N248" s="40"/>
      <c r="O248" s="40"/>
      <c r="P248" s="40"/>
      <c r="Q248" s="40"/>
      <c r="R248" s="40"/>
      <c r="S248" s="40"/>
      <c r="T248" s="40"/>
      <c r="U248" s="40"/>
      <c r="V248" s="40"/>
      <c r="W248" s="40"/>
      <c r="X248" s="40"/>
      <c r="Y248" s="40"/>
      <c r="Z248" s="40"/>
      <c r="AA248" s="40"/>
      <c r="AB248" s="40"/>
      <c r="AC248" s="40"/>
      <c r="AD248" s="40"/>
      <c r="AE248" s="40"/>
      <c r="AF248" s="40"/>
      <c r="AG248" s="40"/>
      <c r="AH248" s="40"/>
      <c r="AI248" s="40"/>
      <c r="AJ248" s="40"/>
      <c r="AK248" s="40"/>
      <c r="AL248" s="40"/>
      <c r="AM248" s="40"/>
      <c r="AN248" s="40"/>
      <c r="AO248" s="40"/>
      <c r="AP248" s="40"/>
      <c r="AQ248" s="40"/>
      <c r="AR248" s="40"/>
      <c r="AS248" s="40"/>
      <c r="AT248" s="40"/>
      <c r="AU248" s="40"/>
      <c r="AV248" s="40"/>
      <c r="AW248" s="40"/>
      <c r="AX248" s="40"/>
      <c r="AY248" s="40"/>
      <c r="AZ248" s="40"/>
      <c r="BA248" s="40"/>
      <c r="BB248" s="40"/>
      <c r="BC248" s="40"/>
      <c r="BD248" s="40"/>
      <c r="BE248" s="40"/>
      <c r="BF248" s="40"/>
      <c r="BG248" s="40"/>
      <c r="BH248" s="40"/>
      <c r="BI248" s="40"/>
      <c r="BJ248" s="40"/>
      <c r="BK248" s="40"/>
    </row>
    <row r="249" spans="1:63" ht="16.5" thickBot="1" x14ac:dyDescent="0.25">
      <c r="A249" s="106" t="str">
        <f>IF(F249&lt;&gt;"",1+MAX($A$6:A248),"")</f>
        <v/>
      </c>
      <c r="B249" s="107"/>
      <c r="C249" s="108"/>
      <c r="D249" s="109"/>
      <c r="E249" s="110"/>
      <c r="F249" s="111"/>
      <c r="G249" s="107"/>
      <c r="H249" s="112"/>
      <c r="I249" s="113"/>
      <c r="J249" s="114"/>
    </row>
    <row r="250" spans="1:63" ht="16.5" thickBot="1" x14ac:dyDescent="0.25">
      <c r="A250" s="185" t="s">
        <v>197</v>
      </c>
      <c r="B250" s="186"/>
      <c r="C250" s="186"/>
      <c r="D250" s="186"/>
      <c r="E250" s="186"/>
      <c r="F250" s="186"/>
      <c r="G250" s="186"/>
      <c r="H250" s="186"/>
      <c r="I250" s="187"/>
      <c r="J250" s="38">
        <f>(SUM(I247:I249))</f>
        <v>0</v>
      </c>
      <c r="K250" s="56"/>
      <c r="L250" s="56"/>
      <c r="M250" s="56"/>
      <c r="N250" s="56"/>
      <c r="O250" s="56"/>
      <c r="P250" s="56"/>
      <c r="Q250" s="56"/>
      <c r="R250" s="56"/>
      <c r="S250" s="56"/>
      <c r="T250" s="56"/>
      <c r="U250" s="56"/>
      <c r="V250" s="56"/>
      <c r="W250" s="56"/>
      <c r="X250" s="56"/>
      <c r="Y250" s="56"/>
      <c r="Z250" s="56"/>
      <c r="AA250" s="56"/>
      <c r="AB250" s="56"/>
      <c r="AC250" s="56"/>
      <c r="AD250" s="56"/>
      <c r="AE250" s="56"/>
      <c r="AF250" s="56"/>
      <c r="AG250" s="56"/>
      <c r="AH250" s="56"/>
      <c r="AI250" s="56"/>
      <c r="AJ250" s="56"/>
      <c r="AK250" s="56"/>
      <c r="AL250" s="56"/>
      <c r="AM250" s="56"/>
      <c r="AN250" s="56"/>
      <c r="AO250" s="56"/>
      <c r="AP250" s="56"/>
      <c r="AQ250" s="56"/>
      <c r="AR250" s="56"/>
      <c r="AS250" s="56"/>
      <c r="AT250" s="56"/>
      <c r="AU250" s="56"/>
      <c r="AV250" s="56"/>
      <c r="AW250" s="56"/>
      <c r="AX250" s="56"/>
      <c r="AY250" s="56"/>
      <c r="AZ250" s="56"/>
      <c r="BA250" s="56"/>
      <c r="BB250" s="56"/>
      <c r="BC250" s="56"/>
      <c r="BD250" s="56"/>
      <c r="BE250" s="56"/>
      <c r="BF250" s="56"/>
      <c r="BG250" s="56"/>
      <c r="BH250" s="56"/>
      <c r="BI250" s="56"/>
      <c r="BJ250" s="56"/>
      <c r="BK250" s="56"/>
    </row>
    <row r="251" spans="1:63" ht="16.5" thickBot="1" x14ac:dyDescent="0.25">
      <c r="A251" s="99"/>
      <c r="B251" s="100"/>
      <c r="C251" s="100"/>
      <c r="D251" s="100"/>
      <c r="E251" s="101"/>
      <c r="F251" s="102"/>
      <c r="G251" s="99"/>
      <c r="H251" s="103"/>
      <c r="I251" s="104"/>
      <c r="J251" s="105"/>
    </row>
    <row r="252" spans="1:63" s="12" customFormat="1" ht="16.5" thickBot="1" x14ac:dyDescent="0.25">
      <c r="A252" s="182" t="s">
        <v>199</v>
      </c>
      <c r="B252" s="183"/>
      <c r="C252" s="183"/>
      <c r="D252" s="183"/>
      <c r="E252" s="183"/>
      <c r="F252" s="183"/>
      <c r="G252" s="183"/>
      <c r="H252" s="183"/>
      <c r="I252" s="183"/>
      <c r="J252" s="184"/>
      <c r="K252" s="71"/>
      <c r="L252" s="71"/>
      <c r="M252" s="71"/>
      <c r="N252" s="71"/>
      <c r="O252" s="71"/>
      <c r="P252" s="71"/>
      <c r="Q252" s="71"/>
      <c r="R252" s="71"/>
      <c r="S252" s="71"/>
      <c r="T252" s="71"/>
      <c r="U252" s="71"/>
      <c r="V252" s="71"/>
      <c r="W252" s="71"/>
      <c r="X252" s="71"/>
      <c r="Y252" s="71"/>
      <c r="Z252" s="71"/>
      <c r="AA252" s="71"/>
      <c r="AB252" s="71"/>
      <c r="AC252" s="71"/>
      <c r="AD252" s="71"/>
      <c r="AE252" s="71"/>
      <c r="AF252" s="71"/>
      <c r="AG252" s="71"/>
      <c r="AH252" s="71"/>
      <c r="AI252" s="71"/>
      <c r="AJ252" s="71"/>
      <c r="AK252" s="71"/>
      <c r="AL252" s="71"/>
      <c r="AM252" s="71"/>
      <c r="AN252" s="71"/>
      <c r="AO252" s="71"/>
      <c r="AP252" s="71"/>
      <c r="AQ252" s="71"/>
      <c r="AR252" s="71"/>
      <c r="AS252" s="71"/>
      <c r="AT252" s="71"/>
      <c r="AU252" s="71"/>
      <c r="AV252" s="71"/>
      <c r="AW252" s="71"/>
      <c r="AX252" s="71"/>
      <c r="AY252" s="71"/>
      <c r="AZ252" s="71"/>
      <c r="BA252" s="71"/>
      <c r="BB252" s="71"/>
      <c r="BC252" s="71"/>
      <c r="BD252" s="71"/>
      <c r="BE252" s="71"/>
      <c r="BF252" s="71"/>
      <c r="BG252" s="71"/>
      <c r="BH252" s="71"/>
      <c r="BI252" s="71"/>
      <c r="BJ252" s="71"/>
      <c r="BK252" s="71"/>
    </row>
    <row r="253" spans="1:63" x14ac:dyDescent="0.2">
      <c r="A253" s="96" t="str">
        <f>IF(F253&lt;&gt;"",1+MAX($A$6:A252),"")</f>
        <v/>
      </c>
      <c r="B253" s="94"/>
      <c r="C253" s="14"/>
      <c r="D253" s="14"/>
      <c r="E253" s="116" t="s">
        <v>192</v>
      </c>
      <c r="F253" s="89"/>
      <c r="G253" s="96"/>
      <c r="H253" s="117"/>
      <c r="I253" s="118"/>
      <c r="J253" s="95"/>
    </row>
    <row r="254" spans="1:63" ht="31.5" x14ac:dyDescent="0.2">
      <c r="A254" s="4">
        <f>IF(F254&lt;&gt;"",1+MAX($A$6:A253),"")</f>
        <v>36</v>
      </c>
      <c r="B254" s="13"/>
      <c r="C254" s="2"/>
      <c r="D254" s="2"/>
      <c r="E254" s="42" t="s">
        <v>198</v>
      </c>
      <c r="F254" s="220">
        <v>1</v>
      </c>
      <c r="G254" s="206" t="s">
        <v>27</v>
      </c>
      <c r="H254" s="115">
        <v>0</v>
      </c>
      <c r="I254" s="97">
        <f t="shared" ref="I254" si="11">H254*F254</f>
        <v>0</v>
      </c>
      <c r="J254" s="95"/>
      <c r="K254" s="40"/>
      <c r="L254" s="40"/>
      <c r="M254" s="40"/>
      <c r="N254" s="40"/>
      <c r="O254" s="40"/>
      <c r="P254" s="40"/>
      <c r="Q254" s="40"/>
      <c r="R254" s="40"/>
      <c r="S254" s="40"/>
      <c r="T254" s="40"/>
      <c r="U254" s="40"/>
      <c r="V254" s="40"/>
      <c r="W254" s="40"/>
      <c r="X254" s="40"/>
      <c r="Y254" s="40"/>
      <c r="Z254" s="40"/>
      <c r="AA254" s="40"/>
      <c r="AB254" s="40"/>
      <c r="AC254" s="40"/>
      <c r="AD254" s="40"/>
      <c r="AE254" s="40"/>
      <c r="AF254" s="40"/>
      <c r="AG254" s="40"/>
      <c r="AH254" s="40"/>
      <c r="AI254" s="40"/>
      <c r="AJ254" s="40"/>
      <c r="AK254" s="40"/>
      <c r="AL254" s="40"/>
      <c r="AM254" s="40"/>
      <c r="AN254" s="40"/>
      <c r="AO254" s="40"/>
      <c r="AP254" s="40"/>
      <c r="AQ254" s="40"/>
      <c r="AR254" s="40"/>
      <c r="AS254" s="40"/>
      <c r="AT254" s="40"/>
      <c r="AU254" s="40"/>
      <c r="AV254" s="40"/>
      <c r="AW254" s="40"/>
      <c r="AX254" s="40"/>
      <c r="AY254" s="40"/>
      <c r="AZ254" s="40"/>
      <c r="BA254" s="40"/>
      <c r="BB254" s="40"/>
      <c r="BC254" s="40"/>
      <c r="BD254" s="40"/>
      <c r="BE254" s="40"/>
      <c r="BF254" s="40"/>
      <c r="BG254" s="40"/>
      <c r="BH254" s="40"/>
      <c r="BI254" s="40"/>
      <c r="BJ254" s="40"/>
      <c r="BK254" s="40"/>
    </row>
    <row r="255" spans="1:63" ht="16.5" thickBot="1" x14ac:dyDescent="0.25">
      <c r="A255" s="106" t="str">
        <f>IF(F255&lt;&gt;"",1+MAX($A$6:A254),"")</f>
        <v/>
      </c>
      <c r="B255" s="107"/>
      <c r="C255" s="108"/>
      <c r="D255" s="109"/>
      <c r="E255" s="110"/>
      <c r="F255" s="111"/>
      <c r="G255" s="107"/>
      <c r="H255" s="112"/>
      <c r="I255" s="113"/>
      <c r="J255" s="114"/>
    </row>
    <row r="256" spans="1:63" ht="16.5" thickBot="1" x14ac:dyDescent="0.25">
      <c r="A256" s="185" t="s">
        <v>200</v>
      </c>
      <c r="B256" s="186"/>
      <c r="C256" s="186"/>
      <c r="D256" s="186"/>
      <c r="E256" s="186"/>
      <c r="F256" s="186"/>
      <c r="G256" s="186"/>
      <c r="H256" s="186"/>
      <c r="I256" s="187"/>
      <c r="J256" s="38">
        <f>(SUM(I253:I255))</f>
        <v>0</v>
      </c>
      <c r="K256" s="56"/>
      <c r="L256" s="56"/>
      <c r="M256" s="56"/>
      <c r="N256" s="56"/>
      <c r="O256" s="56"/>
      <c r="P256" s="56"/>
      <c r="Q256" s="56"/>
      <c r="R256" s="56"/>
      <c r="S256" s="56"/>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c r="BB256" s="56"/>
      <c r="BC256" s="56"/>
      <c r="BD256" s="56"/>
      <c r="BE256" s="56"/>
      <c r="BF256" s="56"/>
      <c r="BG256" s="56"/>
      <c r="BH256" s="56"/>
      <c r="BI256" s="56"/>
      <c r="BJ256" s="56"/>
      <c r="BK256" s="56"/>
    </row>
    <row r="257" spans="1:63" ht="16.5" thickBot="1" x14ac:dyDescent="0.25">
      <c r="A257" s="99"/>
      <c r="B257" s="100"/>
      <c r="C257" s="100"/>
      <c r="D257" s="100"/>
      <c r="E257" s="101"/>
      <c r="F257" s="102"/>
      <c r="G257" s="99"/>
      <c r="H257" s="103"/>
      <c r="I257" s="104"/>
      <c r="J257" s="105"/>
    </row>
    <row r="258" spans="1:63" s="69" customFormat="1" ht="16.5" thickBot="1" x14ac:dyDescent="0.25">
      <c r="A258" s="196" t="s">
        <v>32</v>
      </c>
      <c r="B258" s="197"/>
      <c r="C258" s="197"/>
      <c r="D258" s="197"/>
      <c r="E258" s="197"/>
      <c r="F258" s="197"/>
      <c r="G258" s="197"/>
      <c r="H258" s="198"/>
      <c r="I258" s="190">
        <f>J20+J35+J110+J119+J129+J198+J209+J230+J244+J250+J256</f>
        <v>0</v>
      </c>
      <c r="J258" s="191"/>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row>
    <row r="259" spans="1:63" s="69" customFormat="1" ht="16.5" thickBot="1" x14ac:dyDescent="0.25">
      <c r="A259" s="161" t="s">
        <v>25</v>
      </c>
      <c r="B259" s="162"/>
      <c r="C259" s="162"/>
      <c r="D259" s="162"/>
      <c r="E259" s="162"/>
      <c r="F259" s="162"/>
      <c r="G259" s="162"/>
      <c r="H259" s="162"/>
      <c r="I259" s="192">
        <f>I258</f>
        <v>0</v>
      </c>
      <c r="J259" s="193"/>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row>
    <row r="260" spans="1:63" s="69" customFormat="1" ht="16.5" thickBot="1" x14ac:dyDescent="0.25">
      <c r="A260" s="161" t="s">
        <v>33</v>
      </c>
      <c r="B260" s="162"/>
      <c r="C260" s="162"/>
      <c r="D260" s="162"/>
      <c r="E260" s="162"/>
      <c r="F260" s="162"/>
      <c r="G260" s="162"/>
      <c r="H260" s="123">
        <v>0.25</v>
      </c>
      <c r="I260" s="192">
        <f>I258*H260</f>
        <v>0</v>
      </c>
      <c r="J260" s="193"/>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row>
    <row r="261" spans="1:63" s="69" customFormat="1" ht="16.5" thickBot="1" x14ac:dyDescent="0.25">
      <c r="A261" s="161" t="s">
        <v>34</v>
      </c>
      <c r="B261" s="162"/>
      <c r="C261" s="162"/>
      <c r="D261" s="162"/>
      <c r="E261" s="162"/>
      <c r="F261" s="162"/>
      <c r="G261" s="162"/>
      <c r="H261" s="123">
        <v>0.03</v>
      </c>
      <c r="I261" s="192">
        <f>I258*H261</f>
        <v>0</v>
      </c>
      <c r="J261" s="193"/>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row>
    <row r="262" spans="1:63" s="69" customFormat="1" ht="16.5" thickBot="1" x14ac:dyDescent="0.25">
      <c r="A262" s="161" t="s">
        <v>35</v>
      </c>
      <c r="B262" s="162"/>
      <c r="C262" s="162"/>
      <c r="D262" s="162"/>
      <c r="E262" s="162"/>
      <c r="F262" s="162"/>
      <c r="G262" s="162"/>
      <c r="H262" s="123">
        <v>7.0000000000000007E-2</v>
      </c>
      <c r="I262" s="194">
        <f>I258*H262</f>
        <v>0</v>
      </c>
      <c r="J262" s="195"/>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row>
    <row r="263" spans="1:63" s="66" customFormat="1" ht="16.5" thickBot="1" x14ac:dyDescent="0.25">
      <c r="A263" s="196" t="s">
        <v>3</v>
      </c>
      <c r="B263" s="197"/>
      <c r="C263" s="197"/>
      <c r="D263" s="197"/>
      <c r="E263" s="197"/>
      <c r="F263" s="197"/>
      <c r="G263" s="197"/>
      <c r="H263" s="197"/>
      <c r="I263" s="188">
        <f>SUM(I259:J262)</f>
        <v>0</v>
      </c>
      <c r="J263" s="189"/>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row>
    <row r="264" spans="1:63" x14ac:dyDescent="0.2">
      <c r="A264" s="43" t="s">
        <v>17</v>
      </c>
      <c r="B264" s="44"/>
      <c r="C264" s="44"/>
      <c r="D264" s="44"/>
      <c r="E264" s="45"/>
      <c r="F264" s="46"/>
      <c r="G264" s="44"/>
      <c r="H264" s="49"/>
      <c r="I264" s="47"/>
      <c r="J264" s="73"/>
    </row>
    <row r="265" spans="1:63" ht="16.5" thickBot="1" x14ac:dyDescent="0.25">
      <c r="A265" s="57"/>
      <c r="B265" s="23"/>
      <c r="C265" s="23"/>
      <c r="D265" s="23"/>
      <c r="E265" s="24"/>
      <c r="F265" s="25"/>
      <c r="G265" s="23"/>
      <c r="H265" s="26"/>
      <c r="I265" s="27"/>
      <c r="J265" s="74"/>
    </row>
    <row r="286" spans="8:8" x14ac:dyDescent="0.2">
      <c r="H286" s="16"/>
    </row>
  </sheetData>
  <mergeCells count="30">
    <mergeCell ref="A244:I244"/>
    <mergeCell ref="A246:J246"/>
    <mergeCell ref="A250:I250"/>
    <mergeCell ref="A200:J200"/>
    <mergeCell ref="A209:I209"/>
    <mergeCell ref="A211:J211"/>
    <mergeCell ref="A230:I230"/>
    <mergeCell ref="A232:J232"/>
    <mergeCell ref="A119:I119"/>
    <mergeCell ref="A121:J121"/>
    <mergeCell ref="A129:I129"/>
    <mergeCell ref="A131:J131"/>
    <mergeCell ref="A198:I198"/>
    <mergeCell ref="A22:J22"/>
    <mergeCell ref="A35:I35"/>
    <mergeCell ref="A37:J37"/>
    <mergeCell ref="A110:I110"/>
    <mergeCell ref="A112:J112"/>
    <mergeCell ref="A8:J8"/>
    <mergeCell ref="A20:I20"/>
    <mergeCell ref="A252:J252"/>
    <mergeCell ref="A256:I256"/>
    <mergeCell ref="I263:J263"/>
    <mergeCell ref="I258:J258"/>
    <mergeCell ref="I259:J259"/>
    <mergeCell ref="I260:J260"/>
    <mergeCell ref="I261:J261"/>
    <mergeCell ref="I262:J262"/>
    <mergeCell ref="A258:H258"/>
    <mergeCell ref="A263:H263"/>
  </mergeCells>
  <pageMargins left="0.25" right="0.25" top="0.75" bottom="0.75" header="0.3" footer="0.3"/>
  <pageSetup paperSize="9" scale="92" fitToHeight="0" orientation="landscape" r:id="rId1"/>
  <headerFooter>
    <oddFooter>&amp;C&amp;P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SUMMARY</vt:lpstr>
      <vt:lpstr>SITE ESTIMATE</vt:lpstr>
      <vt:lpstr>'SITE ESTIMATE'!Print_Area</vt:lpstr>
      <vt:lpstr>SUMMARY!Print_Area</vt:lpstr>
      <vt:lpstr>'SITE ESTIMATE'!Print_Titles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2013-07-08T09:36:48Z</dcterms:created>
  <dcterms:modified xsi:type="dcterms:W3CDTF">2025-12-11T10:56:53Z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ies>
</file>