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8762F4FE-AA0C-4CD4-938C-42BF0CD3161A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ESTIMATE'!$E$1:$G$274</definedName>
    <definedName name="_xlnm.Print_Area" localSheetId="1">'SITE ESTIMATE'!$A$1:$J$122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4" i="16" l="1"/>
  <c r="A25" i="16"/>
  <c r="A26" i="16"/>
  <c r="A27" i="16"/>
  <c r="A29" i="16"/>
  <c r="A30" i="16"/>
  <c r="A32" i="16"/>
  <c r="A33" i="16"/>
  <c r="A35" i="16"/>
  <c r="A37" i="16"/>
  <c r="A39" i="16"/>
  <c r="A40" i="16"/>
  <c r="A42" i="16"/>
  <c r="A45" i="16"/>
  <c r="A47" i="16"/>
  <c r="A49" i="16"/>
  <c r="A51" i="16"/>
  <c r="A54" i="16"/>
  <c r="A57" i="16"/>
  <c r="A59" i="16"/>
  <c r="A60" i="16"/>
  <c r="A61" i="16"/>
  <c r="A62" i="16"/>
  <c r="A64" i="16"/>
  <c r="A66" i="16"/>
  <c r="A67" i="16"/>
  <c r="A69" i="16"/>
  <c r="A70" i="16"/>
  <c r="A72" i="16"/>
  <c r="A74" i="16"/>
  <c r="A76" i="16"/>
  <c r="A77" i="16"/>
  <c r="A79" i="16"/>
  <c r="A82" i="16"/>
  <c r="A84" i="16"/>
  <c r="A86" i="16"/>
  <c r="A88" i="16"/>
  <c r="A91" i="16"/>
  <c r="A94" i="16"/>
  <c r="A96" i="16"/>
  <c r="A97" i="16"/>
  <c r="A98" i="16"/>
  <c r="A99" i="16"/>
  <c r="A101" i="16"/>
  <c r="A103" i="16"/>
  <c r="A104" i="16"/>
  <c r="A106" i="16"/>
  <c r="A108" i="16"/>
  <c r="A110" i="16"/>
  <c r="A23" i="16"/>
  <c r="F111" i="16"/>
  <c r="F109" i="16"/>
  <c r="F102" i="16"/>
  <c r="F100" i="16"/>
  <c r="I100" i="16" s="1"/>
  <c r="F95" i="16"/>
  <c r="F92" i="16"/>
  <c r="I92" i="16" s="1"/>
  <c r="F87" i="16"/>
  <c r="I87" i="16" s="1"/>
  <c r="F85" i="16"/>
  <c r="I85" i="16" s="1"/>
  <c r="F83" i="16"/>
  <c r="F78" i="16"/>
  <c r="I78" i="16" s="1"/>
  <c r="F75" i="16"/>
  <c r="I75" i="16" s="1"/>
  <c r="F71" i="16"/>
  <c r="I71" i="16" s="1"/>
  <c r="F63" i="16"/>
  <c r="F58" i="16"/>
  <c r="I58" i="16" s="1"/>
  <c r="F55" i="16"/>
  <c r="F50" i="16"/>
  <c r="I50" i="16" s="1"/>
  <c r="F48" i="16"/>
  <c r="I48" i="16" s="1"/>
  <c r="F46" i="16"/>
  <c r="F41" i="16"/>
  <c r="F38" i="16"/>
  <c r="I38" i="16" s="1"/>
  <c r="F34" i="16"/>
  <c r="I34" i="16" s="1"/>
  <c r="F26" i="16"/>
  <c r="I26" i="16" s="1"/>
  <c r="I28" i="16"/>
  <c r="I31" i="16"/>
  <c r="I36" i="16"/>
  <c r="I41" i="16"/>
  <c r="I43" i="16"/>
  <c r="I44" i="16"/>
  <c r="I46" i="16"/>
  <c r="I52" i="16"/>
  <c r="I53" i="16"/>
  <c r="I55" i="16"/>
  <c r="I56" i="16"/>
  <c r="I63" i="16"/>
  <c r="I65" i="16"/>
  <c r="I68" i="16"/>
  <c r="I73" i="16"/>
  <c r="I80" i="16"/>
  <c r="I81" i="16"/>
  <c r="I83" i="16"/>
  <c r="I89" i="16"/>
  <c r="I90" i="16"/>
  <c r="I93" i="16"/>
  <c r="I95" i="16"/>
  <c r="I102" i="16"/>
  <c r="I105" i="16"/>
  <c r="I107" i="16"/>
  <c r="I109" i="16"/>
  <c r="I111" i="16"/>
  <c r="A28" i="16" l="1"/>
  <c r="A31" i="16"/>
  <c r="J113" i="16"/>
  <c r="I9" i="16"/>
  <c r="I11" i="16"/>
  <c r="I12" i="16"/>
  <c r="I13" i="16"/>
  <c r="I14" i="16"/>
  <c r="I15" i="16"/>
  <c r="I16" i="16"/>
  <c r="I17" i="16"/>
  <c r="I18" i="16"/>
  <c r="A34" i="16" l="1"/>
  <c r="A36" i="16" s="1"/>
  <c r="A19" i="16"/>
  <c r="I10" i="16"/>
  <c r="A9" i="16"/>
  <c r="B12" i="19"/>
  <c r="B11" i="19"/>
  <c r="A112" i="16"/>
  <c r="A38" i="16" l="1"/>
  <c r="A41" i="16"/>
  <c r="A43" i="16"/>
  <c r="A10" i="16"/>
  <c r="A11" i="16" s="1"/>
  <c r="A12" i="16" s="1"/>
  <c r="J20" i="16"/>
  <c r="A44" i="16" l="1"/>
  <c r="C16" i="19"/>
  <c r="D16" i="19" s="1"/>
  <c r="A13" i="16"/>
  <c r="I115" i="16"/>
  <c r="A46" i="16" l="1"/>
  <c r="A14" i="16"/>
  <c r="C17" i="19"/>
  <c r="D17" i="19" s="1"/>
  <c r="A48" i="16" l="1"/>
  <c r="A50" i="16" s="1"/>
  <c r="A52" i="16" s="1"/>
  <c r="A53" i="16" s="1"/>
  <c r="A55" i="16" s="1"/>
  <c r="A56" i="16" s="1"/>
  <c r="A58" i="16" s="1"/>
  <c r="A63" i="16" s="1"/>
  <c r="A65" i="16" s="1"/>
  <c r="A68" i="16" s="1"/>
  <c r="A71" i="16" s="1"/>
  <c r="A73" i="16" s="1"/>
  <c r="A75" i="16" s="1"/>
  <c r="A78" i="16" s="1"/>
  <c r="A80" i="16" s="1"/>
  <c r="A81" i="16" s="1"/>
  <c r="A83" i="16" s="1"/>
  <c r="A85" i="16" s="1"/>
  <c r="A87" i="16" s="1"/>
  <c r="A89" i="16" s="1"/>
  <c r="A90" i="16" s="1"/>
  <c r="A92" i="16" s="1"/>
  <c r="A93" i="16" s="1"/>
  <c r="A95" i="16" s="1"/>
  <c r="A100" i="16" s="1"/>
  <c r="A102" i="16" s="1"/>
  <c r="A105" i="16" s="1"/>
  <c r="A107" i="16" s="1"/>
  <c r="A109" i="16" s="1"/>
  <c r="A111" i="16" s="1"/>
  <c r="A15" i="16"/>
  <c r="A16" i="16" l="1"/>
  <c r="A17" i="16" l="1"/>
  <c r="A18" i="16" s="1"/>
  <c r="C18" i="19" l="1"/>
  <c r="I117" i="16"/>
  <c r="I116" i="16"/>
  <c r="I119" i="16"/>
  <c r="I118" i="16"/>
  <c r="D18" i="19" l="1"/>
  <c r="D20" i="19" s="1"/>
  <c r="C20" i="19"/>
  <c r="C21" i="19" s="1"/>
  <c r="I120" i="16"/>
  <c r="C5" i="16" s="1"/>
  <c r="C23" i="19" l="1"/>
  <c r="C22" i="19"/>
  <c r="C24" i="19"/>
  <c r="D25" i="19"/>
</calcChain>
</file>

<file path=xl/sharedStrings.xml><?xml version="1.0" encoding="utf-8"?>
<sst xmlns="http://schemas.openxmlformats.org/spreadsheetml/2006/main" count="274" uniqueCount="103">
  <si>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</si>
  <si>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</si>
  <si>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</si>
  <si>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</si>
  <si>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</si>
  <si>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</si>
  <si>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</si>
  <si>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</si>
  <si>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</si>
  <si>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</si>
  <si>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</si>
  <si>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</si>
  <si>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</si>
  <si>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</si>
  <si>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</si>
  <si>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</si>
  <si>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</si>
  <si>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SF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</si>
  <si>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</si>
  <si>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</si>
  <si>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</si>
  <si>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</si>
  <si>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</si>
  <si>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</si>
  <si>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</si>
  <si>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</si>
  <si>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</si>
  <si>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</si>
  <si>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</si>
  <si>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</si>
  <si>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</si>
  <si>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</si>
  <si>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</si>
  <si>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</si>
  <si>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</si>
  <si>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</si>
  <si>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</si>
  <si>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</si>
  <si>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</si>
  <si>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</si>
  <si>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</si>
  <si>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</si>
  <si>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</si>
  <si>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</si>
  <si>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</si>
  <si>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</si>
  <si>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</si>
  <si>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</si>
  <si>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</si>
  <si>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</si>
  <si>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</si>
  <si>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</si>
  <si>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</si>
  <si>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</si>
  <si>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</si>
  <si>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FLASHINGS</t>
  </si>
  <si>
    <t>STONE VENEER</t>
  </si>
  <si>
    <t>A9.01</t>
  </si>
  <si>
    <t>5/A9.10</t>
  </si>
  <si>
    <t>Manufactured Stone Venner</t>
  </si>
  <si>
    <t>UNDERLAYMENT</t>
  </si>
  <si>
    <t>Building Wrapp</t>
  </si>
  <si>
    <t>ACCESSORIES</t>
  </si>
  <si>
    <t>BAND/WATER TABLE</t>
  </si>
  <si>
    <t>Synthetic Stone Band/Water Table</t>
  </si>
  <si>
    <t>EXTERIOR SIDING - SIDING &amp; TRIMS</t>
  </si>
  <si>
    <t>FIBER CEMENT PANELS</t>
  </si>
  <si>
    <t>A9.10</t>
  </si>
  <si>
    <t>Fiber Cement Panels</t>
  </si>
  <si>
    <t>BEAM WRAPPING</t>
  </si>
  <si>
    <r>
      <t xml:space="preserve">Beam Wrapping
</t>
    </r>
    <r>
      <rPr>
        <b/>
        <i/>
        <sz val="12"/>
        <color rgb="FF002060"/>
        <rFont val="Calibri"/>
        <family val="2"/>
        <scheme val="minor"/>
      </rPr>
      <t xml:space="preserve">
Note: As per plans and elevations it looks like beam to be wrapped but details are not cleared so w ehave inlcuded it as separately in our takeoffs. Please Confirm and VIF.</t>
    </r>
  </si>
  <si>
    <t>SIDING ACCESSORIES</t>
  </si>
  <si>
    <t>EAVE FREIZE</t>
  </si>
  <si>
    <t>2x10 Fiber Cement Frieze Board</t>
  </si>
  <si>
    <t>EAVE FASCIA</t>
  </si>
  <si>
    <t xml:space="preserve">2x6 Fiber Cement Eave Fascia Trim @ Cupola </t>
  </si>
  <si>
    <t>2x8 Fiber Cement Eave Fascia Trim</t>
  </si>
  <si>
    <t>EAVE SOFFIT</t>
  </si>
  <si>
    <t>Fiber Cement Vented Soffit Board</t>
  </si>
  <si>
    <t>TRIM BOARS:</t>
  </si>
  <si>
    <t>1x4 Fiber Cement Trim Board</t>
  </si>
  <si>
    <t>CORNER BOARD :</t>
  </si>
  <si>
    <t>2x4 Wood Trim @ Outer Corner</t>
  </si>
  <si>
    <t>DOOR &amp; WINDOW TRIM</t>
  </si>
  <si>
    <t>2x6 PT Wood Trim @ Jamb</t>
  </si>
  <si>
    <t>2x8 PT Wood Trim @ Head</t>
  </si>
  <si>
    <t xml:space="preserve">Flashing </t>
  </si>
  <si>
    <t>Sealant @ Openings/Penetrations</t>
  </si>
  <si>
    <t>SCAFFOLDINGS</t>
  </si>
  <si>
    <t>Scaffoldings</t>
  </si>
  <si>
    <t>BUILDING TYPE-1</t>
  </si>
  <si>
    <t>MAINTENANCE BUILDING</t>
  </si>
  <si>
    <t>COMPACTOR ENCLOSURE</t>
  </si>
  <si>
    <t>6/A9.01</t>
  </si>
  <si>
    <r>
      <t xml:space="preserve">Air &amp; Weather Barrier </t>
    </r>
    <r>
      <rPr>
        <b/>
        <i/>
        <sz val="12"/>
        <color rgb="FF002060"/>
        <rFont val="Calibri"/>
        <family val="2"/>
        <scheme val="minor"/>
      </rPr>
      <t>(Assumed)</t>
    </r>
  </si>
  <si>
    <t>STONE CAP:</t>
  </si>
  <si>
    <t>1'-0" Wide Cast Stone Cap</t>
  </si>
  <si>
    <t>CONTROL JOINTS</t>
  </si>
  <si>
    <t>Control Joints</t>
  </si>
  <si>
    <t>Exterior Finishes</t>
  </si>
  <si>
    <t>Subtotal (Exterior Finishes)</t>
  </si>
  <si>
    <t>DIVISION 09 -  EXTERIOR FINISHES</t>
  </si>
  <si>
    <t>Division 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</si>
</sst>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2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rgb="FFFF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39" fillId="0" borderId="0" applyFont="0" applyFill="0" applyBorder="0" applyAlignment="0" applyProtection="0"/>
  </cellStyleXfs>
  <cellXfs count="211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24" borderId="13" xfId="45" applyFont="1" applyFill="1" applyBorder="1" applyAlignment="1">
      <alignment horizontal="center" vertical="top" wrapText="1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6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5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0" fontId="34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0" borderId="11" xfId="55" applyFont="1" applyBorder="1" applyAlignment="1">
      <alignment horizontal="center" vertical="top"/>
    </xf>
    <xf numFmtId="2" fontId="42" fillId="24" borderId="11" xfId="45" applyNumberFormat="1" applyFont="1" applyFill="1" applyBorder="1" applyAlignment="1">
      <alignment horizontal="left" vertical="top"/>
    </xf>
    <xf numFmtId="2" fontId="43" fillId="24" borderId="11" xfId="45" applyNumberFormat="1" applyFont="1" applyFill="1" applyBorder="1" applyAlignment="1">
      <alignment vertical="top"/>
    </xf>
    <xf numFmtId="0" fontId="41" fillId="0" borderId="0" xfId="45" applyFont="1"/>
    <xf numFmtId="0" fontId="41" fillId="0" borderId="21" xfId="45" applyFont="1" applyBorder="1"/>
    <xf numFmtId="0" fontId="47" fillId="0" borderId="21" xfId="45" applyFont="1" applyBorder="1"/>
    <xf numFmtId="0" fontId="26" fillId="24" borderId="10" xfId="0" applyFont="1" applyFill="1" applyBorder="1" applyAlignment="1">
      <alignment horizontal="center" vertical="top" wrapText="1"/>
    </xf>
    <xf numFmtId="44" fontId="26" fillId="24" borderId="0" xfId="45" applyNumberFormat="1" applyFont="1" applyFill="1" applyAlignment="1">
      <alignment vertical="top"/>
    </xf>
    <xf numFmtId="0" fontId="34" fillId="0" borderId="23" xfId="45" applyFont="1" applyBorder="1" applyAlignment="1">
      <alignment horizontal="left" vertical="top"/>
    </xf>
    <xf numFmtId="2" fontId="42" fillId="24" borderId="12" xfId="0" applyNumberFormat="1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0" fontId="42" fillId="24" borderId="0" xfId="0" applyFont="1" applyFill="1" applyAlignment="1">
      <alignment horizontal="left" vertical="top"/>
    </xf>
    <xf numFmtId="0" fontId="41" fillId="24" borderId="12" xfId="0" applyFont="1" applyFill="1" applyBorder="1" applyAlignment="1">
      <alignment horizontal="left" vertical="top"/>
    </xf>
    <xf numFmtId="14" fontId="41" fillId="24" borderId="0" xfId="0" applyNumberFormat="1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45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0" fillId="29" borderId="19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6" fillId="0" borderId="13" xfId="45" applyNumberFormat="1" applyFont="1" applyFill="1" applyBorder="1" applyAlignment="1">
      <alignment horizontal="center" vertical="top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0" fontId="26" fillId="24" borderId="13" xfId="45" applyFont="1" applyFill="1" applyBorder="1" applyAlignment="1">
      <alignment horizontal="center" vertical="top"/>
    </xf>
    <xf numFmtId="166" fontId="27" fillId="24" borderId="0" xfId="45" applyNumberFormat="1" applyFont="1" applyFill="1" applyBorder="1" applyAlignment="1">
      <alignment horizontal="center" vertical="top"/>
    </xf>
    <xf numFmtId="0" fontId="26" fillId="0" borderId="13" xfId="45" applyFont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7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44" fontId="26" fillId="0" borderId="10" xfId="55" applyFont="1" applyFill="1" applyBorder="1" applyAlignment="1" applyProtection="1">
      <alignment horizontal="center" vertical="top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5" fillId="33" borderId="16" xfId="59" applyNumberFormat="1" applyFont="1" applyFill="1" applyBorder="1" applyAlignment="1">
      <alignment vertical="center"/>
    </xf>
    <xf numFmtId="0" fontId="35" fillId="33" borderId="16" xfId="59" applyNumberFormat="1" applyFont="1" applyFill="1" applyBorder="1" applyAlignment="1">
      <alignment vertical="center"/>
    </xf>
    <xf numFmtId="9" fontId="35" fillId="33" borderId="0" xfId="0" applyNumberFormat="1" applyFont="1" applyFill="1" applyAlignment="1">
      <alignment horizontal="center" vertical="center"/>
    </xf>
    <xf numFmtId="0" fontId="35" fillId="31" borderId="24" xfId="0" applyFont="1" applyFill="1" applyBorder="1" applyAlignment="1">
      <alignment vertical="center"/>
    </xf>
    <xf numFmtId="171" fontId="35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5" fillId="31" borderId="12" xfId="0" applyFont="1" applyFill="1" applyBorder="1" applyAlignment="1">
      <alignment vertical="center"/>
    </xf>
    <xf numFmtId="9" fontId="35" fillId="31" borderId="0" xfId="0" applyNumberFormat="1" applyFont="1" applyFill="1" applyBorder="1" applyAlignment="1">
      <alignment horizontal="center" vertical="center"/>
    </xf>
    <xf numFmtId="171" fontId="35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1" fillId="0" borderId="19" xfId="45" applyNumberFormat="1" applyFont="1" applyBorder="1" applyAlignment="1">
      <alignment vertical="top" wrapText="1"/>
    </xf>
    <xf numFmtId="49" fontId="41" fillId="0" borderId="14" xfId="45" applyNumberFormat="1" applyFont="1" applyBorder="1" applyAlignment="1">
      <alignment vertical="top" wrapText="1"/>
    </xf>
    <xf numFmtId="49" fontId="41" fillId="0" borderId="20" xfId="45" applyNumberFormat="1" applyFont="1" applyBorder="1" applyAlignment="1">
      <alignment vertical="top" wrapText="1"/>
    </xf>
    <xf numFmtId="0" fontId="49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4" fillId="31" borderId="27" xfId="0" applyFont="1" applyFill="1" applyBorder="1" applyAlignment="1">
      <alignment horizontal="left" vertical="center"/>
    </xf>
    <xf numFmtId="0" fontId="34" fillId="31" borderId="19" xfId="0" applyFont="1" applyFill="1" applyBorder="1" applyAlignment="1">
      <alignment horizontal="left" vertical="center"/>
    </xf>
    <xf numFmtId="0" fontId="49" fillId="24" borderId="24" xfId="0" applyFont="1" applyFill="1" applyBorder="1" applyAlignment="1">
      <alignment horizontal="left" vertical="center"/>
    </xf>
    <xf numFmtId="2" fontId="43" fillId="24" borderId="0" xfId="45" applyNumberFormat="1" applyFont="1" applyFill="1" applyBorder="1" applyAlignment="1">
      <alignment vertical="top"/>
    </xf>
    <xf numFmtId="14" fontId="44" fillId="24" borderId="0" xfId="45" applyNumberFormat="1" applyFont="1" applyFill="1" applyBorder="1" applyAlignment="1">
      <alignment vertical="top"/>
    </xf>
    <xf numFmtId="0" fontId="45" fillId="0" borderId="12" xfId="45" applyFont="1" applyBorder="1" applyAlignment="1">
      <alignment horizontal="left" vertical="top"/>
    </xf>
    <xf numFmtId="0" fontId="41" fillId="0" borderId="0" xfId="45" applyFont="1" applyBorder="1"/>
    <xf numFmtId="2" fontId="38" fillId="24" borderId="0" xfId="45" applyNumberFormat="1" applyFont="1" applyFill="1" applyBorder="1" applyAlignment="1">
      <alignment vertical="top"/>
    </xf>
    <xf numFmtId="0" fontId="44" fillId="24" borderId="0" xfId="45" applyFont="1" applyFill="1" applyBorder="1" applyAlignment="1">
      <alignment horizontal="left"/>
    </xf>
    <xf numFmtId="166" fontId="42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5" fillId="24" borderId="0" xfId="0" applyNumberFormat="1" applyFont="1" applyFill="1" applyBorder="1" applyAlignment="1">
      <alignment horizontal="center"/>
    </xf>
    <xf numFmtId="0" fontId="35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6" fillId="0" borderId="23" xfId="45" applyFont="1" applyBorder="1"/>
    <xf numFmtId="165" fontId="35" fillId="31" borderId="0" xfId="0" applyNumberFormat="1" applyFont="1" applyFill="1" applyBorder="1" applyAlignment="1">
      <alignment horizontal="center" vertical="center"/>
    </xf>
    <xf numFmtId="0" fontId="35" fillId="31" borderId="0" xfId="0" applyFont="1" applyFill="1" applyBorder="1" applyAlignment="1">
      <alignment vertical="center"/>
    </xf>
    <xf numFmtId="1" fontId="35" fillId="31" borderId="0" xfId="45" applyNumberFormat="1" applyFont="1" applyFill="1" applyBorder="1" applyAlignment="1">
      <alignment horizontal="center" vertical="top"/>
    </xf>
    <xf numFmtId="165" fontId="31" fillId="0" borderId="29" xfId="0" applyNumberFormat="1" applyFont="1" applyBorder="1"/>
    <xf numFmtId="165" fontId="31" fillId="0" borderId="30" xfId="0" applyNumberFormat="1" applyFont="1" applyBorder="1"/>
    <xf numFmtId="0" fontId="31" fillId="0" borderId="29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8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vertical="center"/>
    </xf>
    <xf numFmtId="0" fontId="26" fillId="0" borderId="27" xfId="0" applyFont="1" applyBorder="1" applyAlignment="1">
      <alignment vertical="center"/>
    </xf>
    <xf numFmtId="165" fontId="28" fillId="32" borderId="16" xfId="59" applyNumberFormat="1" applyFont="1" applyFill="1" applyBorder="1" applyAlignment="1">
      <alignment vertical="center"/>
    </xf>
    <xf numFmtId="1" fontId="26" fillId="24" borderId="13" xfId="0" applyNumberFormat="1" applyFont="1" applyFill="1" applyBorder="1" applyAlignment="1">
      <alignment horizontal="right" vertical="top"/>
    </xf>
    <xf numFmtId="0" fontId="26" fillId="24" borderId="13" xfId="0" applyFont="1" applyFill="1" applyBorder="1" applyAlignment="1">
      <alignment horizontal="center" vertical="top" wrapText="1"/>
    </xf>
    <xf numFmtId="2" fontId="50" fillId="0" borderId="13" xfId="0" applyNumberFormat="1" applyFont="1" applyBorder="1" applyAlignment="1">
      <alignment horizontal="left" vertical="top" wrapText="1"/>
    </xf>
    <xf numFmtId="0" fontId="26" fillId="24" borderId="13" xfId="0" applyFont="1" applyFill="1" applyBorder="1" applyAlignment="1">
      <alignment horizontal="center" vertical="top"/>
    </xf>
    <xf numFmtId="0" fontId="26" fillId="0" borderId="32" xfId="0" applyFont="1" applyBorder="1" applyAlignment="1">
      <alignment horizontal="center" vertical="top"/>
    </xf>
    <xf numFmtId="0" fontId="26" fillId="0" borderId="10" xfId="0" applyFont="1" applyBorder="1" applyAlignment="1">
      <alignment horizontal="center" vertical="top"/>
    </xf>
    <xf numFmtId="2" fontId="27" fillId="34" borderId="10" xfId="0" applyNumberFormat="1" applyFont="1" applyFill="1" applyBorder="1" applyAlignment="1">
      <alignment horizontal="left" vertical="center" wrapText="1"/>
    </xf>
    <xf numFmtId="41" fontId="26" fillId="0" borderId="25" xfId="0" applyNumberFormat="1" applyFont="1" applyBorder="1" applyAlignment="1">
      <alignment horizontal="center" vertical="top"/>
    </xf>
    <xf numFmtId="1" fontId="26" fillId="24" borderId="10" xfId="0" applyNumberFormat="1" applyFont="1" applyFill="1" applyBorder="1" applyAlignment="1">
      <alignment vertical="top" wrapText="1"/>
    </xf>
    <xf numFmtId="2" fontId="51" fillId="0" borderId="13" xfId="0" applyNumberFormat="1" applyFont="1" applyBorder="1" applyAlignment="1">
      <alignment horizontal="left" vertical="top" wrapText="1"/>
    </xf>
    <xf numFmtId="0" fontId="26" fillId="0" borderId="10" xfId="0" applyFont="1" applyBorder="1" applyAlignment="1">
      <alignment horizontal="center" vertical="top" wrapText="1"/>
    </xf>
    <xf numFmtId="2" fontId="26" fillId="0" borderId="13" xfId="0" applyNumberFormat="1" applyFont="1" applyBorder="1" applyAlignment="1">
      <alignment horizontal="left" vertical="top" wrapText="1"/>
    </xf>
    <xf numFmtId="0" fontId="26" fillId="24" borderId="10" xfId="0" applyFont="1" applyFill="1" applyBorder="1" applyAlignment="1">
      <alignment horizontal="center" vertical="top"/>
    </xf>
    <xf numFmtId="41" fontId="26" fillId="0" borderId="10" xfId="0" applyNumberFormat="1" applyFont="1" applyBorder="1" applyAlignment="1">
      <alignment horizontal="center" vertical="top"/>
    </xf>
    <xf numFmtId="2" fontId="26" fillId="24" borderId="13" xfId="0" applyNumberFormat="1" applyFont="1" applyFill="1" applyBorder="1" applyAlignment="1">
      <alignment horizontal="left" vertical="top" wrapText="1"/>
    </xf>
    <xf numFmtId="1" fontId="26" fillId="0" borderId="10" xfId="0" applyNumberFormat="1" applyFont="1" applyBorder="1" applyAlignment="1">
      <alignment vertical="top" wrapText="1"/>
    </xf>
    <xf numFmtId="2" fontId="48" fillId="35" borderId="13" xfId="45" applyNumberFormat="1" applyFont="1" applyFill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top"/>
    </xf>
    <xf numFmtId="1" fontId="26" fillId="24" borderId="13" xfId="0" applyNumberFormat="1" applyFont="1" applyFill="1" applyBorder="1" applyAlignment="1">
      <alignment vertical="top" wrapText="1"/>
    </xf>
    <xf numFmtId="0" fontId="35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31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5" fillId="31" borderId="19" xfId="45" applyNumberFormat="1" applyFont="1" applyFill="1" applyBorder="1" applyAlignment="1">
      <alignment horizontal="center" vertical="top"/>
    </xf>
    <xf numFmtId="165" fontId="35" fillId="31" borderId="20" xfId="45" applyNumberFormat="1" applyFont="1" applyFill="1" applyBorder="1" applyAlignment="1">
      <alignment horizontal="center" vertical="top"/>
    </xf>
    <xf numFmtId="165" fontId="35" fillId="31" borderId="23" xfId="45" applyNumberFormat="1" applyFont="1" applyFill="1" applyBorder="1" applyAlignment="1">
      <alignment horizontal="center" vertical="top"/>
    </xf>
    <xf numFmtId="165" fontId="35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view="pageBreakPreview" zoomScaleNormal="100" zoomScaleSheetLayoutView="100" workbookViewId="0">
      <selection activeCell="A18" sqref="A18:B18"/>
    </sheetView>
  </sheetViews>
  <sheetFormatPr defaultRowHeight="15.75" x14ac:dyDescent="0.25"/>
  <cols>
    <col min="1" max="1" width="21.77734375" style="49" customWidth="1"/>
    <col min="2" max="2" width="41.44140625" style="49" customWidth="1"/>
    <col min="3" max="3" width="21.77734375" style="49" customWidth="1"/>
    <col min="4" max="4" width="21.77734375" style="30" customWidth="1"/>
    <col min="5" max="5" width="10.5546875" style="30" bestFit="1" customWidth="1"/>
    <col min="6" max="16384" width="8.88671875" style="30"/>
  </cols>
  <sheetData>
    <row r="1" spans="1:13" x14ac:dyDescent="0.2">
      <c r="A1" s="134" t="s">
        <v>29</v>
      </c>
      <c r="B1" s="47"/>
      <c r="C1" s="48"/>
      <c r="D1" s="29"/>
      <c r="E1" s="35"/>
      <c r="F1" s="35"/>
      <c r="G1" s="35"/>
      <c r="H1" s="35"/>
      <c r="I1" s="35"/>
    </row>
    <row r="2" spans="1:13" x14ac:dyDescent="0.2">
      <c r="A2" s="129" t="s">
        <v>30</v>
      </c>
      <c r="B2" s="144"/>
      <c r="C2" s="135"/>
      <c r="D2" s="22"/>
      <c r="E2" s="35"/>
      <c r="F2" s="35"/>
      <c r="G2" s="35"/>
      <c r="H2" s="35"/>
      <c r="I2" s="35"/>
    </row>
    <row r="3" spans="1:13" ht="18" customHeight="1" x14ac:dyDescent="0.2">
      <c r="A3" s="130" t="s">
        <v>31</v>
      </c>
      <c r="B3" s="145"/>
      <c r="C3" s="135"/>
      <c r="D3" s="22"/>
      <c r="E3" s="35"/>
      <c r="F3" s="35"/>
      <c r="G3" s="35"/>
      <c r="H3" s="35"/>
      <c r="I3" s="35"/>
    </row>
    <row r="4" spans="1:13" ht="21" customHeight="1" x14ac:dyDescent="0.2">
      <c r="A4" s="130" t="s">
        <v>32</v>
      </c>
      <c r="B4" s="145"/>
      <c r="C4" s="139"/>
      <c r="D4" s="22"/>
      <c r="E4" s="9"/>
      <c r="F4" s="11"/>
      <c r="G4" s="11"/>
      <c r="H4" s="31"/>
      <c r="I4" s="31"/>
      <c r="J4" s="31"/>
      <c r="K4" s="31"/>
    </row>
    <row r="5" spans="1:13" x14ac:dyDescent="0.2">
      <c r="A5" s="130"/>
      <c r="B5" s="145"/>
      <c r="C5" s="136"/>
      <c r="D5" s="32"/>
      <c r="E5" s="31"/>
      <c r="F5" s="31"/>
      <c r="G5" s="31"/>
      <c r="H5" s="31"/>
      <c r="I5" s="33"/>
      <c r="J5" s="33"/>
      <c r="K5" s="33"/>
      <c r="L5" s="33"/>
      <c r="M5" s="33"/>
    </row>
    <row r="6" spans="1:13" x14ac:dyDescent="0.25">
      <c r="A6" s="128" t="s">
        <v>33</v>
      </c>
      <c r="B6" s="146"/>
      <c r="C6" s="140"/>
      <c r="D6" s="34"/>
      <c r="E6" s="31"/>
      <c r="F6" s="31"/>
      <c r="G6" s="31"/>
      <c r="H6" s="31"/>
      <c r="I6" s="33"/>
      <c r="J6" s="33"/>
      <c r="K6" s="33"/>
      <c r="L6" s="33"/>
      <c r="M6" s="33"/>
    </row>
    <row r="7" spans="1:13" s="35" customFormat="1" x14ac:dyDescent="0.25">
      <c r="A7" s="130" t="s">
        <v>34</v>
      </c>
      <c r="B7" s="147"/>
      <c r="C7" s="136"/>
      <c r="D7" s="32"/>
      <c r="E7" s="31"/>
      <c r="F7" s="31"/>
      <c r="G7" s="31"/>
      <c r="H7" s="31"/>
      <c r="I7" s="33"/>
      <c r="J7" s="33"/>
      <c r="K7" s="33"/>
      <c r="L7" s="33"/>
      <c r="M7" s="33"/>
    </row>
    <row r="8" spans="1:13" x14ac:dyDescent="0.25">
      <c r="A8" s="130" t="s">
        <v>35</v>
      </c>
      <c r="B8" s="148"/>
      <c r="C8" s="136"/>
      <c r="D8" s="34"/>
      <c r="E8" s="31"/>
      <c r="F8" s="31"/>
      <c r="G8" s="31"/>
      <c r="H8" s="31"/>
      <c r="I8" s="33"/>
      <c r="J8" s="33"/>
      <c r="K8" s="33"/>
      <c r="L8" s="33"/>
      <c r="M8" s="33"/>
    </row>
    <row r="9" spans="1:13" ht="16.5" thickBot="1" x14ac:dyDescent="0.3">
      <c r="A9" s="131"/>
      <c r="B9" s="150"/>
      <c r="C9" s="141"/>
      <c r="D9" s="32"/>
      <c r="E9" s="31"/>
      <c r="F9" s="31"/>
      <c r="G9" s="31"/>
      <c r="H9" s="31"/>
      <c r="I9" s="33"/>
      <c r="J9" s="33"/>
      <c r="K9" s="33"/>
      <c r="L9" s="33"/>
      <c r="M9" s="33"/>
    </row>
    <row r="10" spans="1:13" ht="16.5" thickBot="1" x14ac:dyDescent="0.25">
      <c r="A10" s="112" t="s">
        <v>36</v>
      </c>
      <c r="B10" s="142" t="s">
        <v>39</v>
      </c>
      <c r="C10" s="141"/>
      <c r="D10" s="32"/>
      <c r="E10" s="31"/>
      <c r="F10" s="31"/>
      <c r="G10" s="31"/>
      <c r="H10" s="31"/>
      <c r="I10" s="33"/>
      <c r="J10" s="33"/>
      <c r="K10" s="33"/>
      <c r="L10" s="33"/>
      <c r="M10" s="33"/>
    </row>
    <row r="11" spans="1:13" ht="16.5" thickBot="1" x14ac:dyDescent="0.3">
      <c r="A11" s="132" t="s">
        <v>37</v>
      </c>
      <c r="B11" s="143">
        <f>E40</f>
        <v>0</v>
      </c>
      <c r="C11" s="141"/>
      <c r="D11" s="32"/>
      <c r="E11" s="31"/>
      <c r="F11" s="31"/>
      <c r="G11" s="31"/>
      <c r="H11" s="31"/>
      <c r="I11" s="33"/>
      <c r="J11" s="33"/>
      <c r="K11" s="33"/>
      <c r="L11" s="33"/>
      <c r="M11" s="33"/>
    </row>
    <row r="12" spans="1:13" ht="16.5" thickBot="1" x14ac:dyDescent="0.3">
      <c r="A12" s="133" t="s">
        <v>38</v>
      </c>
      <c r="B12" s="143">
        <f>E47</f>
        <v>0</v>
      </c>
      <c r="C12" s="141"/>
      <c r="D12" s="34"/>
      <c r="E12" s="33"/>
      <c r="F12" s="33"/>
      <c r="G12" s="33"/>
      <c r="H12" s="33"/>
      <c r="I12" s="33"/>
      <c r="J12" s="33"/>
      <c r="K12" s="33"/>
      <c r="L12" s="33"/>
      <c r="M12" s="33"/>
    </row>
    <row r="13" spans="1:13" ht="16.5" thickBot="1" x14ac:dyDescent="0.3">
      <c r="A13" s="137"/>
      <c r="B13" s="138"/>
      <c r="C13" s="138"/>
      <c r="D13" s="36"/>
      <c r="E13" s="35"/>
      <c r="F13" s="35"/>
      <c r="G13" s="35"/>
      <c r="H13" s="35"/>
      <c r="I13" s="35"/>
    </row>
    <row r="14" spans="1:13" ht="16.5" thickBot="1" x14ac:dyDescent="0.25">
      <c r="A14" s="159" t="s">
        <v>23</v>
      </c>
      <c r="B14" s="160" t="s">
        <v>1</v>
      </c>
      <c r="C14" s="166" t="s">
        <v>4</v>
      </c>
      <c r="D14" s="159" t="s">
        <v>24</v>
      </c>
      <c r="E14" s="31"/>
      <c r="F14" s="31"/>
      <c r="G14" s="31"/>
      <c r="H14" s="31"/>
      <c r="I14" s="33"/>
      <c r="J14" s="33"/>
      <c r="K14" s="33"/>
      <c r="L14" s="33"/>
      <c r="M14" s="33"/>
    </row>
    <row r="15" spans="1:13" x14ac:dyDescent="0.25">
      <c r="A15" s="113"/>
      <c r="B15" s="167" t="s">
        <v>54</v>
      </c>
      <c r="C15" s="157"/>
      <c r="D15" s="157"/>
      <c r="E15" s="31"/>
      <c r="F15" s="31"/>
      <c r="G15" s="31"/>
      <c r="H15" s="31"/>
      <c r="I15" s="33"/>
      <c r="J15" s="33"/>
      <c r="K15" s="33"/>
      <c r="L15" s="33"/>
      <c r="M15" s="33"/>
    </row>
    <row r="16" spans="1:13" x14ac:dyDescent="0.25">
      <c r="A16" s="113" t="s">
        <v>52</v>
      </c>
      <c r="B16" s="168" t="s">
        <v>53</v>
      </c>
      <c r="C16" s="156">
        <f>'SITE ESTIMATE'!J20</f>
        <v>0</v>
      </c>
      <c r="D16" s="158" t="e">
        <f>C16/$B$7</f>
        <v>#DIV/0!</v>
      </c>
      <c r="E16" s="31"/>
      <c r="F16" s="31"/>
      <c r="G16" s="31"/>
      <c r="H16" s="31"/>
      <c r="I16" s="33"/>
      <c r="J16" s="33"/>
      <c r="K16" s="33"/>
      <c r="L16" s="33"/>
      <c r="M16" s="33"/>
    </row>
    <row r="17" spans="1:13" ht="16.5" thickBot="1" x14ac:dyDescent="0.3">
      <c r="A17" s="113" t="s">
        <v>102</v>
      </c>
      <c r="B17" s="168" t="s">
        <v>99</v>
      </c>
      <c r="C17" s="156">
        <f>'SITE ESTIMATE'!J113</f>
        <v>0</v>
      </c>
      <c r="D17" s="158" t="e">
        <f>C17/$B$7</f>
        <v>#DIV/0!</v>
      </c>
      <c r="E17" s="31"/>
      <c r="F17" s="31"/>
      <c r="G17" s="31"/>
      <c r="H17" s="31"/>
      <c r="I17" s="33"/>
      <c r="J17" s="33"/>
      <c r="K17" s="33"/>
      <c r="L17" s="33"/>
      <c r="M17" s="33"/>
    </row>
    <row r="18" spans="1:13" ht="16.5" thickBot="1" x14ac:dyDescent="0.25">
      <c r="A18" s="189" t="s">
        <v>25</v>
      </c>
      <c r="B18" s="189"/>
      <c r="C18" s="114">
        <f>SUM(C15:C17)</f>
        <v>0</v>
      </c>
      <c r="D18" s="115" t="e">
        <f>SUM(C18/$B$7)</f>
        <v>#DIV/0!</v>
      </c>
      <c r="E18" s="31"/>
      <c r="F18" s="31"/>
      <c r="G18" s="31"/>
      <c r="H18" s="31"/>
      <c r="I18" s="33"/>
      <c r="J18" s="33"/>
      <c r="K18" s="33"/>
      <c r="L18" s="33"/>
      <c r="M18" s="33"/>
    </row>
    <row r="19" spans="1:13" ht="16.5" thickBot="1" x14ac:dyDescent="0.25">
      <c r="A19" s="125"/>
      <c r="B19" s="126"/>
      <c r="C19" s="126"/>
      <c r="D19" s="127"/>
      <c r="E19" s="31"/>
      <c r="F19" s="31"/>
      <c r="G19" s="31"/>
      <c r="H19" s="31"/>
      <c r="I19" s="33"/>
      <c r="J19" s="33"/>
      <c r="K19" s="33"/>
      <c r="L19" s="33"/>
      <c r="M19" s="33"/>
    </row>
    <row r="20" spans="1:13" ht="16.5" thickBot="1" x14ac:dyDescent="0.25">
      <c r="A20" s="190" t="s">
        <v>25</v>
      </c>
      <c r="B20" s="191"/>
      <c r="C20" s="169">
        <f>C18</f>
        <v>0</v>
      </c>
      <c r="D20" s="149" t="e">
        <f>D18</f>
        <v>#DIV/0!</v>
      </c>
      <c r="E20" s="31"/>
      <c r="F20" s="31"/>
      <c r="G20" s="31"/>
      <c r="H20" s="31"/>
      <c r="I20" s="33"/>
      <c r="J20" s="33"/>
      <c r="K20" s="33"/>
      <c r="L20" s="33"/>
      <c r="M20" s="33"/>
    </row>
    <row r="21" spans="1:13" x14ac:dyDescent="0.2">
      <c r="A21" s="117" t="s">
        <v>20</v>
      </c>
      <c r="B21" s="118"/>
      <c r="C21" s="118">
        <f>C20</f>
        <v>0</v>
      </c>
      <c r="D21" s="119"/>
      <c r="E21" s="31"/>
      <c r="F21" s="31"/>
      <c r="G21" s="31"/>
      <c r="H21" s="31"/>
      <c r="I21" s="33"/>
      <c r="J21" s="33"/>
      <c r="K21" s="33"/>
      <c r="L21" s="33"/>
      <c r="M21" s="33"/>
    </row>
    <row r="22" spans="1:13" x14ac:dyDescent="0.2">
      <c r="A22" s="120" t="s">
        <v>26</v>
      </c>
      <c r="B22" s="121">
        <v>0.25</v>
      </c>
      <c r="C22" s="153">
        <f>B22*C20</f>
        <v>0</v>
      </c>
      <c r="D22" s="123"/>
      <c r="E22" s="31"/>
      <c r="F22" s="31"/>
      <c r="G22" s="31"/>
      <c r="H22" s="31"/>
      <c r="I22" s="33"/>
      <c r="J22" s="33"/>
      <c r="K22" s="33"/>
      <c r="L22" s="33"/>
      <c r="M22" s="33"/>
    </row>
    <row r="23" spans="1:13" x14ac:dyDescent="0.2">
      <c r="A23" s="120" t="s">
        <v>27</v>
      </c>
      <c r="B23" s="121">
        <v>0.03</v>
      </c>
      <c r="C23" s="122">
        <f>B23*C20</f>
        <v>0</v>
      </c>
      <c r="D23" s="123"/>
      <c r="E23" s="31"/>
      <c r="F23" s="31"/>
      <c r="G23" s="31"/>
      <c r="H23" s="31"/>
      <c r="I23" s="33"/>
      <c r="J23" s="33"/>
      <c r="K23" s="33"/>
      <c r="L23" s="33"/>
      <c r="M23" s="33"/>
    </row>
    <row r="24" spans="1:13" ht="16.5" thickBot="1" x14ac:dyDescent="0.25">
      <c r="A24" s="120" t="s">
        <v>28</v>
      </c>
      <c r="B24" s="121">
        <v>7.0000000000000007E-2</v>
      </c>
      <c r="C24" s="122">
        <f>B24*C20</f>
        <v>0</v>
      </c>
      <c r="D24" s="124"/>
      <c r="E24" s="31"/>
      <c r="F24" s="31"/>
      <c r="G24" s="31"/>
      <c r="H24" s="31"/>
      <c r="I24" s="33"/>
      <c r="J24" s="33"/>
      <c r="K24" s="33"/>
      <c r="L24" s="33"/>
      <c r="M24" s="33"/>
    </row>
    <row r="25" spans="1:13" ht="16.5" thickBot="1" x14ac:dyDescent="0.25">
      <c r="A25" s="192" t="s">
        <v>3</v>
      </c>
      <c r="B25" s="193"/>
      <c r="C25" s="149"/>
      <c r="D25" s="151">
        <f>SUM(C21:C24)</f>
        <v>0</v>
      </c>
      <c r="E25" s="35"/>
      <c r="F25" s="35"/>
      <c r="G25" s="35"/>
      <c r="H25" s="35"/>
      <c r="I25" s="35"/>
    </row>
    <row r="26" spans="1:13" ht="16.5" thickBot="1" x14ac:dyDescent="0.3">
      <c r="A26" s="152"/>
      <c r="B26" s="50"/>
      <c r="C26" s="51" t="s">
        <v>16</v>
      </c>
      <c r="D26" s="37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143"/>
  <sheetViews>
    <sheetView showGridLines="0" tabSelected="1" view="pageBreakPreview" zoomScale="90" zoomScaleNormal="90" zoomScaleSheetLayoutView="90" workbookViewId="0">
      <pane ySplit="6" topLeftCell="A7" activePane="bottomLeft" state="frozen"/>
      <selection pane="bottomLeft" activeCell="E3" sqref="E3:E4"/>
    </sheetView>
  </sheetViews>
  <sheetFormatPr defaultColWidth="9.6640625" defaultRowHeight="15.75" x14ac:dyDescent="0.2"/>
  <cols>
    <col min="1" max="1" width="5.6640625" style="20" customWidth="1"/>
    <col min="2" max="2" width="10.109375" style="15" customWidth="1"/>
    <col min="3" max="3" width="11.77734375" style="15" customWidth="1"/>
    <col min="4" max="4" width="6.88671875" style="15" customWidth="1"/>
    <col min="5" max="5" width="46.21875" style="16" bestFit="1" customWidth="1"/>
    <col min="6" max="6" width="8.44140625" style="17" customWidth="1"/>
    <col min="7" max="7" width="7.44140625" style="15" customWidth="1"/>
    <col min="8" max="8" width="9.33203125" style="18" customWidth="1"/>
    <col min="9" max="9" width="11.44140625" style="19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4" customFormat="1" ht="16.5" thickBot="1" x14ac:dyDescent="0.25">
      <c r="A1" s="72" t="s">
        <v>5</v>
      </c>
      <c r="B1" s="73"/>
      <c r="C1" s="74" t="s">
        <v>22</v>
      </c>
      <c r="D1" s="75"/>
      <c r="E1" s="76"/>
      <c r="F1" s="77"/>
      <c r="G1" s="77"/>
      <c r="H1" s="78"/>
      <c r="I1" s="77"/>
      <c r="J1" s="76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5" t="s">
        <v>6</v>
      </c>
      <c r="B2" s="56"/>
      <c r="C2" s="57" t="s">
        <v>22</v>
      </c>
      <c r="D2" s="6"/>
      <c r="E2" s="7"/>
      <c r="F2" s="39"/>
      <c r="G2" s="7"/>
      <c r="H2" s="7"/>
      <c r="I2" s="8"/>
      <c r="J2" s="7"/>
    </row>
    <row r="3" spans="1:63" x14ac:dyDescent="0.2">
      <c r="A3" s="58" t="s">
        <v>7</v>
      </c>
      <c r="B3" s="56"/>
      <c r="C3" s="59"/>
      <c r="D3" s="1"/>
      <c r="E3" s="9"/>
      <c r="F3" s="9"/>
      <c r="G3" s="10"/>
      <c r="H3" s="10"/>
      <c r="I3" s="11"/>
      <c r="J3" s="69"/>
    </row>
    <row r="4" spans="1:63" x14ac:dyDescent="0.2">
      <c r="A4" s="58" t="s">
        <v>8</v>
      </c>
      <c r="B4" s="56"/>
      <c r="C4" s="59"/>
      <c r="D4" s="1"/>
      <c r="E4" s="9"/>
      <c r="F4" s="9"/>
      <c r="G4" s="10"/>
      <c r="H4" s="10"/>
      <c r="I4" s="11"/>
      <c r="J4" s="69"/>
    </row>
    <row r="5" spans="1:63" ht="16.5" thickBot="1" x14ac:dyDescent="0.25">
      <c r="A5" s="60" t="s">
        <v>19</v>
      </c>
      <c r="B5" s="56"/>
      <c r="C5" s="61">
        <f>I$120</f>
        <v>0</v>
      </c>
      <c r="D5" s="5"/>
      <c r="E5" s="62"/>
      <c r="F5" s="10"/>
      <c r="G5" s="3"/>
      <c r="H5" s="11"/>
      <c r="I5" s="21"/>
      <c r="J5" s="21"/>
    </row>
    <row r="6" spans="1:63" s="65" customFormat="1" ht="38.25" customHeight="1" thickBot="1" x14ac:dyDescent="0.25">
      <c r="A6" s="79" t="s">
        <v>9</v>
      </c>
      <c r="B6" s="80" t="s">
        <v>11</v>
      </c>
      <c r="C6" s="80" t="s">
        <v>12</v>
      </c>
      <c r="D6" s="80" t="s">
        <v>13</v>
      </c>
      <c r="E6" s="80" t="s">
        <v>1</v>
      </c>
      <c r="F6" s="80" t="s">
        <v>14</v>
      </c>
      <c r="G6" s="80" t="s">
        <v>0</v>
      </c>
      <c r="H6" s="80" t="s">
        <v>2</v>
      </c>
      <c r="I6" s="81" t="s">
        <v>4</v>
      </c>
      <c r="J6" s="82" t="s">
        <v>10</v>
      </c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67"/>
      <c r="AY6" s="67"/>
      <c r="AZ6" s="67"/>
      <c r="BA6" s="67"/>
      <c r="BB6" s="67"/>
      <c r="BC6" s="67"/>
      <c r="BD6" s="67"/>
      <c r="BE6" s="67"/>
      <c r="BF6" s="67"/>
      <c r="BG6" s="67"/>
      <c r="BH6" s="67"/>
      <c r="BI6" s="67"/>
      <c r="BJ6" s="67"/>
      <c r="BK6" s="67"/>
    </row>
    <row r="7" spans="1:63" s="65" customFormat="1" ht="16.5" thickBot="1" x14ac:dyDescent="0.25">
      <c r="A7" s="83"/>
      <c r="B7" s="84"/>
      <c r="C7" s="87"/>
      <c r="D7" s="87"/>
      <c r="E7" s="87"/>
      <c r="F7" s="87"/>
      <c r="G7" s="87"/>
      <c r="H7" s="87"/>
      <c r="I7" s="88"/>
      <c r="J7" s="85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</row>
    <row r="8" spans="1:63" s="12" customFormat="1" ht="16.5" thickBot="1" x14ac:dyDescent="0.25">
      <c r="A8" s="194" t="s">
        <v>50</v>
      </c>
      <c r="B8" s="195"/>
      <c r="C8" s="195"/>
      <c r="D8" s="195"/>
      <c r="E8" s="195"/>
      <c r="F8" s="195"/>
      <c r="G8" s="195"/>
      <c r="H8" s="195"/>
      <c r="I8" s="195"/>
      <c r="J8" s="196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</row>
    <row r="9" spans="1:63" x14ac:dyDescent="0.2">
      <c r="A9" s="4">
        <f>IF(F9&lt;&gt;"",1+MAX($A$6:A8),"")</f>
        <v>1</v>
      </c>
      <c r="B9" s="13"/>
      <c r="C9" s="2"/>
      <c r="D9" s="2"/>
      <c r="E9" s="161" t="s">
        <v>40</v>
      </c>
      <c r="F9" s="162">
        <v>1</v>
      </c>
      <c r="G9" s="4" t="s">
        <v>21</v>
      </c>
      <c r="H9" s="109">
        <v>0</v>
      </c>
      <c r="I9" s="92">
        <f>H9*F9</f>
        <v>0</v>
      </c>
      <c r="J9" s="9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</row>
    <row r="10" spans="1:63" x14ac:dyDescent="0.2">
      <c r="A10" s="4">
        <f>IF(F10&lt;&gt;"",1+MAX($A$6:A9),"")</f>
        <v>2</v>
      </c>
      <c r="B10" s="13"/>
      <c r="C10" s="2"/>
      <c r="D10" s="28"/>
      <c r="E10" s="161" t="s">
        <v>41</v>
      </c>
      <c r="F10" s="162">
        <v>1</v>
      </c>
      <c r="G10" s="4" t="s">
        <v>21</v>
      </c>
      <c r="H10" s="109">
        <v>0</v>
      </c>
      <c r="I10" s="92">
        <f>H10*F10</f>
        <v>0</v>
      </c>
      <c r="J10" s="90"/>
    </row>
    <row r="11" spans="1:63" x14ac:dyDescent="0.2">
      <c r="A11" s="4">
        <f>IF(F11&lt;&gt;"",1+MAX($A$6:A10),"")</f>
        <v>3</v>
      </c>
      <c r="B11" s="13"/>
      <c r="C11" s="2"/>
      <c r="D11" s="2"/>
      <c r="E11" s="163" t="s">
        <v>42</v>
      </c>
      <c r="F11" s="162">
        <v>1</v>
      </c>
      <c r="G11" s="4" t="s">
        <v>21</v>
      </c>
      <c r="H11" s="109">
        <v>0</v>
      </c>
      <c r="I11" s="92">
        <f t="shared" ref="I11:I18" si="0">H11*F11</f>
        <v>0</v>
      </c>
      <c r="J11" s="9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</row>
    <row r="12" spans="1:63" x14ac:dyDescent="0.2">
      <c r="A12" s="4">
        <f>IF(F12&lt;&gt;"",1+MAX($A$6:A11),"")</f>
        <v>4</v>
      </c>
      <c r="B12" s="13"/>
      <c r="C12" s="2"/>
      <c r="D12" s="28"/>
      <c r="E12" s="163" t="s">
        <v>43</v>
      </c>
      <c r="F12" s="162">
        <v>1</v>
      </c>
      <c r="G12" s="4" t="s">
        <v>21</v>
      </c>
      <c r="H12" s="109">
        <v>0</v>
      </c>
      <c r="I12" s="92">
        <f t="shared" si="0"/>
        <v>0</v>
      </c>
      <c r="J12" s="90"/>
    </row>
    <row r="13" spans="1:63" x14ac:dyDescent="0.2">
      <c r="A13" s="4">
        <f>IF(F13&lt;&gt;"",1+MAX($A$6:A12),"")</f>
        <v>5</v>
      </c>
      <c r="B13" s="13"/>
      <c r="C13" s="2"/>
      <c r="D13" s="2"/>
      <c r="E13" s="163" t="s">
        <v>44</v>
      </c>
      <c r="F13" s="162">
        <v>1</v>
      </c>
      <c r="G13" s="4" t="s">
        <v>21</v>
      </c>
      <c r="H13" s="109">
        <v>0</v>
      </c>
      <c r="I13" s="92">
        <f t="shared" si="0"/>
        <v>0</v>
      </c>
      <c r="J13" s="9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</row>
    <row r="14" spans="1:63" x14ac:dyDescent="0.2">
      <c r="A14" s="4">
        <f>IF(F14&lt;&gt;"",1+MAX($A$6:A13),"")</f>
        <v>6</v>
      </c>
      <c r="B14" s="13"/>
      <c r="C14" s="2"/>
      <c r="D14" s="28"/>
      <c r="E14" s="163" t="s">
        <v>45</v>
      </c>
      <c r="F14" s="162">
        <v>1</v>
      </c>
      <c r="G14" s="4" t="s">
        <v>21</v>
      </c>
      <c r="H14" s="109">
        <v>0</v>
      </c>
      <c r="I14" s="92">
        <f t="shared" si="0"/>
        <v>0</v>
      </c>
      <c r="J14" s="90"/>
    </row>
    <row r="15" spans="1:63" x14ac:dyDescent="0.2">
      <c r="A15" s="4">
        <f>IF(F15&lt;&gt;"",1+MAX($A$6:A14),"")</f>
        <v>7</v>
      </c>
      <c r="B15" s="13"/>
      <c r="C15" s="2"/>
      <c r="D15" s="28"/>
      <c r="E15" s="163" t="s">
        <v>46</v>
      </c>
      <c r="F15" s="162">
        <v>1</v>
      </c>
      <c r="G15" s="4" t="s">
        <v>21</v>
      </c>
      <c r="H15" s="109">
        <v>0</v>
      </c>
      <c r="I15" s="92">
        <f t="shared" si="0"/>
        <v>0</v>
      </c>
      <c r="J15" s="90"/>
    </row>
    <row r="16" spans="1:63" x14ac:dyDescent="0.2">
      <c r="A16" s="4">
        <f>IF(F16&lt;&gt;"",1+MAX($A$6:A15),"")</f>
        <v>8</v>
      </c>
      <c r="B16" s="13"/>
      <c r="C16" s="2"/>
      <c r="D16" s="2"/>
      <c r="E16" s="163" t="s">
        <v>47</v>
      </c>
      <c r="F16" s="162">
        <v>1</v>
      </c>
      <c r="G16" s="4" t="s">
        <v>21</v>
      </c>
      <c r="H16" s="109">
        <v>0</v>
      </c>
      <c r="I16" s="92">
        <f t="shared" si="0"/>
        <v>0</v>
      </c>
      <c r="J16" s="9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</row>
    <row r="17" spans="1:63" x14ac:dyDescent="0.2">
      <c r="A17" s="4">
        <f>IF(F17&lt;&gt;"",1+MAX($A$6:A16),"")</f>
        <v>9</v>
      </c>
      <c r="B17" s="13"/>
      <c r="C17" s="2"/>
      <c r="D17" s="28"/>
      <c r="E17" s="164" t="s">
        <v>48</v>
      </c>
      <c r="F17" s="162">
        <v>1</v>
      </c>
      <c r="G17" s="4" t="s">
        <v>21</v>
      </c>
      <c r="H17" s="109">
        <v>0</v>
      </c>
      <c r="I17" s="92">
        <f t="shared" si="0"/>
        <v>0</v>
      </c>
      <c r="J17" s="90"/>
    </row>
    <row r="18" spans="1:63" x14ac:dyDescent="0.2">
      <c r="A18" s="4">
        <f>IF(F18&lt;&gt;"",1+MAX($A$6:A17),"")</f>
        <v>10</v>
      </c>
      <c r="B18" s="13"/>
      <c r="C18" s="2"/>
      <c r="D18" s="28"/>
      <c r="E18" s="164" t="s">
        <v>49</v>
      </c>
      <c r="F18" s="165">
        <v>1</v>
      </c>
      <c r="G18" s="4" t="s">
        <v>21</v>
      </c>
      <c r="H18" s="109">
        <v>0</v>
      </c>
      <c r="I18" s="92">
        <f t="shared" si="0"/>
        <v>0</v>
      </c>
      <c r="J18" s="90"/>
    </row>
    <row r="19" spans="1:63" ht="16.5" thickBot="1" x14ac:dyDescent="0.25">
      <c r="A19" s="100" t="str">
        <f>IF(F19&lt;&gt;"",1+MAX($A$6:A18),"")</f>
        <v/>
      </c>
      <c r="B19" s="101"/>
      <c r="C19" s="102"/>
      <c r="D19" s="103"/>
      <c r="E19" s="104"/>
      <c r="F19" s="105"/>
      <c r="G19" s="101"/>
      <c r="H19" s="106"/>
      <c r="I19" s="107"/>
      <c r="J19" s="108"/>
    </row>
    <row r="20" spans="1:63" ht="16.5" thickBot="1" x14ac:dyDescent="0.25">
      <c r="A20" s="197" t="s">
        <v>51</v>
      </c>
      <c r="B20" s="198"/>
      <c r="C20" s="198"/>
      <c r="D20" s="198"/>
      <c r="E20" s="198"/>
      <c r="F20" s="198"/>
      <c r="G20" s="198"/>
      <c r="H20" s="198"/>
      <c r="I20" s="199"/>
      <c r="J20" s="38">
        <f>(SUM(I9:I19))</f>
        <v>0</v>
      </c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</row>
    <row r="21" spans="1:63" ht="16.5" thickBot="1" x14ac:dyDescent="0.25">
      <c r="A21" s="93"/>
      <c r="B21" s="94"/>
      <c r="C21" s="94"/>
      <c r="D21" s="94"/>
      <c r="E21" s="95"/>
      <c r="F21" s="96"/>
      <c r="G21" s="93"/>
      <c r="H21" s="97"/>
      <c r="I21" s="98"/>
      <c r="J21" s="99"/>
    </row>
    <row r="22" spans="1:63" s="12" customFormat="1" ht="16.5" thickBot="1" x14ac:dyDescent="0.25">
      <c r="A22" s="194" t="s">
        <v>101</v>
      </c>
      <c r="B22" s="195"/>
      <c r="C22" s="195"/>
      <c r="D22" s="195"/>
      <c r="E22" s="195"/>
      <c r="F22" s="195"/>
      <c r="G22" s="195"/>
      <c r="H22" s="195"/>
      <c r="I22" s="195"/>
      <c r="J22" s="196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</row>
    <row r="23" spans="1:63" x14ac:dyDescent="0.2">
      <c r="A23" s="4" t="str">
        <f>IF(F23&lt;&gt;"",1+MAX($A$6:A22),"")</f>
        <v/>
      </c>
      <c r="B23" s="89"/>
      <c r="C23" s="14"/>
      <c r="D23" s="14"/>
      <c r="E23" s="186" t="s">
        <v>90</v>
      </c>
      <c r="F23" s="86"/>
      <c r="G23" s="91"/>
      <c r="H23" s="110"/>
      <c r="I23" s="111"/>
      <c r="J23" s="90"/>
    </row>
    <row r="24" spans="1:63" x14ac:dyDescent="0.2">
      <c r="A24" s="4" t="str">
        <f>IF(F24&lt;&gt;"",1+MAX($A$6:A23),"")</f>
        <v/>
      </c>
      <c r="B24" s="173"/>
      <c r="C24" s="174"/>
      <c r="D24" s="175"/>
      <c r="E24" s="176" t="s">
        <v>56</v>
      </c>
      <c r="F24" s="177"/>
      <c r="G24" s="4"/>
      <c r="H24" s="109"/>
      <c r="I24" s="92"/>
      <c r="J24" s="9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</row>
    <row r="25" spans="1:63" x14ac:dyDescent="0.2">
      <c r="A25" s="4" t="str">
        <f>IF(F25&lt;&gt;"",1+MAX($A$6:A24),"")</f>
        <v/>
      </c>
      <c r="B25" s="173"/>
      <c r="C25" s="174"/>
      <c r="D25" s="178"/>
      <c r="E25" s="179" t="s">
        <v>56</v>
      </c>
      <c r="F25" s="177"/>
      <c r="G25" s="4"/>
      <c r="H25" s="109"/>
      <c r="I25" s="92"/>
      <c r="J25" s="90"/>
    </row>
    <row r="26" spans="1:63" x14ac:dyDescent="0.2">
      <c r="A26" s="4">
        <f>IF(F26&lt;&gt;"",1+MAX($A$6:A25),"")</f>
        <v>11</v>
      </c>
      <c r="B26" s="175" t="s">
        <v>57</v>
      </c>
      <c r="C26" s="180" t="s">
        <v>58</v>
      </c>
      <c r="D26" s="178"/>
      <c r="E26" s="181" t="s">
        <v>59</v>
      </c>
      <c r="F26" s="165">
        <f>70.9*3.5</f>
        <v>248.15000000000003</v>
      </c>
      <c r="G26" s="175" t="s">
        <v>17</v>
      </c>
      <c r="H26" s="109">
        <v>0</v>
      </c>
      <c r="I26" s="92">
        <f t="shared" ref="I26:I89" si="1">H26*F26</f>
        <v>0</v>
      </c>
      <c r="J26" s="90"/>
    </row>
    <row r="27" spans="1:63" x14ac:dyDescent="0.2">
      <c r="A27" s="4" t="str">
        <f>IF(F27&lt;&gt;"",1+MAX($A$6:A26),"")</f>
        <v/>
      </c>
      <c r="B27" s="175"/>
      <c r="C27" s="180"/>
      <c r="D27" s="178"/>
      <c r="E27" s="172" t="s">
        <v>60</v>
      </c>
      <c r="F27" s="165"/>
      <c r="G27" s="187"/>
      <c r="H27" s="109"/>
      <c r="I27" s="92"/>
      <c r="J27" s="90"/>
    </row>
    <row r="28" spans="1:63" x14ac:dyDescent="0.2">
      <c r="A28" s="4">
        <f>IF(F28&lt;&gt;"",1+MAX($A$6:A27),"")</f>
        <v>12</v>
      </c>
      <c r="B28" s="175" t="s">
        <v>57</v>
      </c>
      <c r="C28" s="180" t="s">
        <v>58</v>
      </c>
      <c r="D28" s="178"/>
      <c r="E28" s="181" t="s">
        <v>61</v>
      </c>
      <c r="F28" s="165">
        <v>248</v>
      </c>
      <c r="G28" s="175" t="s">
        <v>17</v>
      </c>
      <c r="H28" s="109">
        <v>0</v>
      </c>
      <c r="I28" s="92">
        <f t="shared" si="1"/>
        <v>0</v>
      </c>
      <c r="J28" s="90"/>
    </row>
    <row r="29" spans="1:63" x14ac:dyDescent="0.2">
      <c r="A29" s="4" t="str">
        <f>IF(F29&lt;&gt;"",1+MAX($A$6:A28),"")</f>
        <v/>
      </c>
      <c r="B29" s="182"/>
      <c r="C29" s="174"/>
      <c r="D29" s="175"/>
      <c r="E29" s="176" t="s">
        <v>62</v>
      </c>
      <c r="F29" s="165"/>
      <c r="G29" s="187"/>
      <c r="H29" s="109"/>
      <c r="I29" s="92"/>
      <c r="J29" s="90"/>
    </row>
    <row r="30" spans="1:63" x14ac:dyDescent="0.2">
      <c r="A30" s="4" t="str">
        <f>IF(F30&lt;&gt;"",1+MAX($A$6:A29),"")</f>
        <v/>
      </c>
      <c r="B30" s="175"/>
      <c r="C30" s="180"/>
      <c r="D30" s="178"/>
      <c r="E30" s="179" t="s">
        <v>63</v>
      </c>
      <c r="F30" s="165"/>
      <c r="G30" s="187"/>
      <c r="H30" s="109"/>
      <c r="I30" s="92"/>
      <c r="J30" s="90"/>
    </row>
    <row r="31" spans="1:63" x14ac:dyDescent="0.2">
      <c r="A31" s="4">
        <f>IF(F31&lt;&gt;"",1+MAX($A$6:A30),"")</f>
        <v>13</v>
      </c>
      <c r="B31" s="175"/>
      <c r="C31" s="180"/>
      <c r="D31" s="178"/>
      <c r="E31" s="181" t="s">
        <v>64</v>
      </c>
      <c r="F31" s="165">
        <v>70.83</v>
      </c>
      <c r="G31" s="175" t="s">
        <v>18</v>
      </c>
      <c r="H31" s="109">
        <v>0</v>
      </c>
      <c r="I31" s="92">
        <f t="shared" si="1"/>
        <v>0</v>
      </c>
      <c r="J31" s="90"/>
    </row>
    <row r="32" spans="1:63" x14ac:dyDescent="0.2">
      <c r="A32" s="4" t="str">
        <f>IF(F32&lt;&gt;"",1+MAX($A$6:A31),"")</f>
        <v/>
      </c>
      <c r="B32" s="175"/>
      <c r="C32" s="175"/>
      <c r="D32" s="175"/>
      <c r="E32" s="176" t="s">
        <v>65</v>
      </c>
      <c r="F32" s="165"/>
      <c r="G32" s="175"/>
      <c r="H32" s="109"/>
      <c r="I32" s="92"/>
      <c r="J32" s="90"/>
    </row>
    <row r="33" spans="1:10" x14ac:dyDescent="0.2">
      <c r="A33" s="4" t="str">
        <f>IF(F33&lt;&gt;"",1+MAX($A$6:A32),"")</f>
        <v/>
      </c>
      <c r="B33" s="173"/>
      <c r="C33" s="174"/>
      <c r="D33" s="178"/>
      <c r="E33" s="179" t="s">
        <v>66</v>
      </c>
      <c r="F33" s="165"/>
      <c r="G33" s="187"/>
      <c r="H33" s="109"/>
      <c r="I33" s="92"/>
      <c r="J33" s="90"/>
    </row>
    <row r="34" spans="1:10" x14ac:dyDescent="0.2">
      <c r="A34" s="4">
        <f>IF(F34&lt;&gt;"",1+MAX($A$6:A33),"")</f>
        <v>14</v>
      </c>
      <c r="B34" s="175" t="s">
        <v>67</v>
      </c>
      <c r="C34" s="180" t="s">
        <v>58</v>
      </c>
      <c r="D34" s="178"/>
      <c r="E34" s="181" t="s">
        <v>68</v>
      </c>
      <c r="F34" s="165">
        <f>23.6*3.5+70.9*5.167-47</f>
        <v>401.94030000000004</v>
      </c>
      <c r="G34" s="175" t="s">
        <v>17</v>
      </c>
      <c r="H34" s="109">
        <v>0</v>
      </c>
      <c r="I34" s="92">
        <f t="shared" si="1"/>
        <v>0</v>
      </c>
      <c r="J34" s="90"/>
    </row>
    <row r="35" spans="1:10" x14ac:dyDescent="0.2">
      <c r="A35" s="4" t="str">
        <f>IF(F35&lt;&gt;"",1+MAX($A$6:A34),"")</f>
        <v/>
      </c>
      <c r="B35" s="175"/>
      <c r="C35" s="180"/>
      <c r="D35" s="178"/>
      <c r="E35" s="172" t="s">
        <v>60</v>
      </c>
      <c r="F35" s="165"/>
      <c r="G35" s="187"/>
      <c r="H35" s="109"/>
      <c r="I35" s="92"/>
      <c r="J35" s="90"/>
    </row>
    <row r="36" spans="1:10" x14ac:dyDescent="0.2">
      <c r="A36" s="4">
        <f>IF(F36&lt;&gt;"",1+MAX($A$6:A35),"")</f>
        <v>15</v>
      </c>
      <c r="B36" s="175" t="s">
        <v>67</v>
      </c>
      <c r="C36" s="180" t="s">
        <v>58</v>
      </c>
      <c r="D36" s="178"/>
      <c r="E36" s="181" t="s">
        <v>61</v>
      </c>
      <c r="F36" s="165">
        <v>1002</v>
      </c>
      <c r="G36" s="175" t="s">
        <v>17</v>
      </c>
      <c r="H36" s="109">
        <v>0</v>
      </c>
      <c r="I36" s="92">
        <f t="shared" si="1"/>
        <v>0</v>
      </c>
      <c r="J36" s="90"/>
    </row>
    <row r="37" spans="1:10" x14ac:dyDescent="0.2">
      <c r="A37" s="4" t="str">
        <f>IF(F37&lt;&gt;"",1+MAX($A$6:A36),"")</f>
        <v/>
      </c>
      <c r="B37" s="173"/>
      <c r="C37" s="174"/>
      <c r="D37" s="175"/>
      <c r="E37" s="176" t="s">
        <v>69</v>
      </c>
      <c r="F37" s="165"/>
      <c r="G37" s="187"/>
      <c r="H37" s="109"/>
      <c r="I37" s="92"/>
      <c r="J37" s="90"/>
    </row>
    <row r="38" spans="1:10" ht="78.75" x14ac:dyDescent="0.2">
      <c r="A38" s="4">
        <f>IF(F38&lt;&gt;"",1+MAX($A$6:A37),"")</f>
        <v>16</v>
      </c>
      <c r="B38" s="175" t="s">
        <v>67</v>
      </c>
      <c r="C38" s="180" t="s">
        <v>58</v>
      </c>
      <c r="D38" s="178"/>
      <c r="E38" s="181" t="s">
        <v>70</v>
      </c>
      <c r="F38" s="165">
        <f>(28*1.334*3.5)</f>
        <v>130.73200000000003</v>
      </c>
      <c r="G38" s="175" t="s">
        <v>17</v>
      </c>
      <c r="H38" s="109">
        <v>0</v>
      </c>
      <c r="I38" s="92">
        <f t="shared" si="1"/>
        <v>0</v>
      </c>
      <c r="J38" s="90"/>
    </row>
    <row r="39" spans="1:10" x14ac:dyDescent="0.2">
      <c r="A39" s="4" t="str">
        <f>IF(F39&lt;&gt;"",1+MAX($A$6:A38),"")</f>
        <v/>
      </c>
      <c r="B39" s="182"/>
      <c r="C39" s="174"/>
      <c r="D39" s="175"/>
      <c r="E39" s="176" t="s">
        <v>71</v>
      </c>
      <c r="F39" s="165"/>
      <c r="G39" s="187"/>
      <c r="H39" s="109"/>
      <c r="I39" s="92"/>
      <c r="J39" s="90"/>
    </row>
    <row r="40" spans="1:10" x14ac:dyDescent="0.2">
      <c r="A40" s="4" t="str">
        <f>IF(F40&lt;&gt;"",1+MAX($A$6:A39),"")</f>
        <v/>
      </c>
      <c r="B40" s="175"/>
      <c r="C40" s="180"/>
      <c r="D40" s="178"/>
      <c r="E40" s="179" t="s">
        <v>72</v>
      </c>
      <c r="F40" s="165"/>
      <c r="G40" s="187"/>
      <c r="H40" s="109"/>
      <c r="I40" s="92"/>
      <c r="J40" s="90"/>
    </row>
    <row r="41" spans="1:10" x14ac:dyDescent="0.2">
      <c r="A41" s="4">
        <f>IF(F41&lt;&gt;"",1+MAX($A$6:A40),"")</f>
        <v>17</v>
      </c>
      <c r="B41" s="175" t="s">
        <v>67</v>
      </c>
      <c r="C41" s="180" t="s">
        <v>58</v>
      </c>
      <c r="D41" s="178"/>
      <c r="E41" s="181" t="s">
        <v>73</v>
      </c>
      <c r="F41" s="165">
        <f>83.7</f>
        <v>83.7</v>
      </c>
      <c r="G41" s="175" t="s">
        <v>18</v>
      </c>
      <c r="H41" s="109">
        <v>0</v>
      </c>
      <c r="I41" s="92">
        <f t="shared" si="1"/>
        <v>0</v>
      </c>
      <c r="J41" s="90"/>
    </row>
    <row r="42" spans="1:10" x14ac:dyDescent="0.2">
      <c r="A42" s="4" t="str">
        <f>IF(F42&lt;&gt;"",1+MAX($A$6:A41),"")</f>
        <v/>
      </c>
      <c r="B42" s="175"/>
      <c r="C42" s="180"/>
      <c r="D42" s="178"/>
      <c r="E42" s="179" t="s">
        <v>74</v>
      </c>
      <c r="F42" s="165"/>
      <c r="G42" s="187"/>
      <c r="H42" s="109"/>
      <c r="I42" s="92"/>
      <c r="J42" s="90"/>
    </row>
    <row r="43" spans="1:10" x14ac:dyDescent="0.2">
      <c r="A43" s="4">
        <f>IF(F43&lt;&gt;"",1+MAX($A$6:A42),"")</f>
        <v>18</v>
      </c>
      <c r="B43" s="175" t="s">
        <v>67</v>
      </c>
      <c r="C43" s="180" t="s">
        <v>58</v>
      </c>
      <c r="D43" s="178"/>
      <c r="E43" s="181" t="s">
        <v>75</v>
      </c>
      <c r="F43" s="165">
        <v>23.6</v>
      </c>
      <c r="G43" s="175" t="s">
        <v>18</v>
      </c>
      <c r="H43" s="109">
        <v>0</v>
      </c>
      <c r="I43" s="92">
        <f t="shared" si="1"/>
        <v>0</v>
      </c>
      <c r="J43" s="90"/>
    </row>
    <row r="44" spans="1:10" x14ac:dyDescent="0.2">
      <c r="A44" s="4">
        <f>IF(F44&lt;&gt;"",1+MAX($A$6:A43),"")</f>
        <v>19</v>
      </c>
      <c r="B44" s="175" t="s">
        <v>67</v>
      </c>
      <c r="C44" s="180" t="s">
        <v>58</v>
      </c>
      <c r="D44" s="178"/>
      <c r="E44" s="181" t="s">
        <v>76</v>
      </c>
      <c r="F44" s="165">
        <v>117.2</v>
      </c>
      <c r="G44" s="175" t="s">
        <v>18</v>
      </c>
      <c r="H44" s="109">
        <v>0</v>
      </c>
      <c r="I44" s="92">
        <f t="shared" si="1"/>
        <v>0</v>
      </c>
      <c r="J44" s="90"/>
    </row>
    <row r="45" spans="1:10" x14ac:dyDescent="0.2">
      <c r="A45" s="4" t="str">
        <f>IF(F45&lt;&gt;"",1+MAX($A$6:A44),"")</f>
        <v/>
      </c>
      <c r="B45" s="175"/>
      <c r="C45" s="180"/>
      <c r="D45" s="178"/>
      <c r="E45" s="172" t="s">
        <v>77</v>
      </c>
      <c r="F45" s="165"/>
      <c r="G45" s="187"/>
      <c r="H45" s="109"/>
      <c r="I45" s="92"/>
      <c r="J45" s="90"/>
    </row>
    <row r="46" spans="1:10" x14ac:dyDescent="0.2">
      <c r="A46" s="4">
        <f>IF(F46&lt;&gt;"",1+MAX($A$6:A45),"")</f>
        <v>20</v>
      </c>
      <c r="B46" s="175" t="s">
        <v>67</v>
      </c>
      <c r="C46" s="180" t="s">
        <v>58</v>
      </c>
      <c r="D46" s="178"/>
      <c r="E46" s="181" t="s">
        <v>78</v>
      </c>
      <c r="F46" s="165">
        <f>398.7+23.6*1</f>
        <v>422.3</v>
      </c>
      <c r="G46" s="182" t="s">
        <v>17</v>
      </c>
      <c r="H46" s="109">
        <v>0</v>
      </c>
      <c r="I46" s="92">
        <f t="shared" si="1"/>
        <v>0</v>
      </c>
      <c r="J46" s="90"/>
    </row>
    <row r="47" spans="1:10" x14ac:dyDescent="0.2">
      <c r="A47" s="4" t="str">
        <f>IF(F47&lt;&gt;"",1+MAX($A$6:A46),"")</f>
        <v/>
      </c>
      <c r="B47" s="175"/>
      <c r="C47" s="180"/>
      <c r="D47" s="178"/>
      <c r="E47" s="179" t="s">
        <v>79</v>
      </c>
      <c r="F47" s="165"/>
      <c r="G47" s="187"/>
      <c r="H47" s="109"/>
      <c r="I47" s="92"/>
      <c r="J47" s="90"/>
    </row>
    <row r="48" spans="1:10" x14ac:dyDescent="0.2">
      <c r="A48" s="4">
        <f>IF(F48&lt;&gt;"",1+MAX($A$6:A47),"")</f>
        <v>21</v>
      </c>
      <c r="B48" s="175" t="s">
        <v>67</v>
      </c>
      <c r="C48" s="180" t="s">
        <v>58</v>
      </c>
      <c r="D48" s="178"/>
      <c r="E48" s="181" t="s">
        <v>80</v>
      </c>
      <c r="F48" s="165">
        <f>83.7</f>
        <v>83.7</v>
      </c>
      <c r="G48" s="175" t="s">
        <v>18</v>
      </c>
      <c r="H48" s="109">
        <v>0</v>
      </c>
      <c r="I48" s="92">
        <f t="shared" si="1"/>
        <v>0</v>
      </c>
      <c r="J48" s="90"/>
    </row>
    <row r="49" spans="1:10" x14ac:dyDescent="0.2">
      <c r="A49" s="4" t="str">
        <f>IF(F49&lt;&gt;"",1+MAX($A$6:A48),"")</f>
        <v/>
      </c>
      <c r="B49" s="175"/>
      <c r="C49" s="180"/>
      <c r="D49" s="178"/>
      <c r="E49" s="179" t="s">
        <v>81</v>
      </c>
      <c r="F49" s="165"/>
      <c r="G49" s="187"/>
      <c r="H49" s="109"/>
      <c r="I49" s="92"/>
      <c r="J49" s="90"/>
    </row>
    <row r="50" spans="1:10" x14ac:dyDescent="0.2">
      <c r="A50" s="4">
        <f>IF(F50&lt;&gt;"",1+MAX($A$6:A49),"")</f>
        <v>22</v>
      </c>
      <c r="B50" s="175" t="s">
        <v>67</v>
      </c>
      <c r="C50" s="180" t="s">
        <v>58</v>
      </c>
      <c r="D50" s="178"/>
      <c r="E50" s="181" t="s">
        <v>82</v>
      </c>
      <c r="F50" s="165">
        <f>4*5.167*2</f>
        <v>41.335999999999999</v>
      </c>
      <c r="G50" s="175" t="s">
        <v>18</v>
      </c>
      <c r="H50" s="109">
        <v>0</v>
      </c>
      <c r="I50" s="92">
        <f t="shared" si="1"/>
        <v>0</v>
      </c>
      <c r="J50" s="90"/>
    </row>
    <row r="51" spans="1:10" x14ac:dyDescent="0.2">
      <c r="A51" s="4" t="str">
        <f>IF(F51&lt;&gt;"",1+MAX($A$6:A50),"")</f>
        <v/>
      </c>
      <c r="B51" s="175"/>
      <c r="C51" s="180"/>
      <c r="D51" s="178"/>
      <c r="E51" s="179" t="s">
        <v>83</v>
      </c>
      <c r="F51" s="165"/>
      <c r="G51" s="187"/>
      <c r="H51" s="109"/>
      <c r="I51" s="92"/>
      <c r="J51" s="90"/>
    </row>
    <row r="52" spans="1:10" x14ac:dyDescent="0.2">
      <c r="A52" s="4">
        <f>IF(F52&lt;&gt;"",1+MAX($A$6:A51),"")</f>
        <v>23</v>
      </c>
      <c r="B52" s="175" t="s">
        <v>67</v>
      </c>
      <c r="C52" s="180" t="s">
        <v>58</v>
      </c>
      <c r="D52" s="178"/>
      <c r="E52" s="181" t="s">
        <v>84</v>
      </c>
      <c r="F52" s="165">
        <v>32.5</v>
      </c>
      <c r="G52" s="175" t="s">
        <v>18</v>
      </c>
      <c r="H52" s="109">
        <v>0</v>
      </c>
      <c r="I52" s="92">
        <f t="shared" si="1"/>
        <v>0</v>
      </c>
      <c r="J52" s="90"/>
    </row>
    <row r="53" spans="1:10" x14ac:dyDescent="0.2">
      <c r="A53" s="4">
        <f>IF(F53&lt;&gt;"",1+MAX($A$6:A52),"")</f>
        <v>24</v>
      </c>
      <c r="B53" s="175" t="s">
        <v>67</v>
      </c>
      <c r="C53" s="180" t="s">
        <v>58</v>
      </c>
      <c r="D53" s="178"/>
      <c r="E53" s="181" t="s">
        <v>85</v>
      </c>
      <c r="F53" s="165">
        <v>13.3</v>
      </c>
      <c r="G53" s="175" t="s">
        <v>18</v>
      </c>
      <c r="H53" s="109">
        <v>0</v>
      </c>
      <c r="I53" s="92">
        <f t="shared" si="1"/>
        <v>0</v>
      </c>
      <c r="J53" s="90"/>
    </row>
    <row r="54" spans="1:10" x14ac:dyDescent="0.2">
      <c r="A54" s="4" t="str">
        <f>IF(F54&lt;&gt;"",1+MAX($A$6:A53),"")</f>
        <v/>
      </c>
      <c r="B54" s="182"/>
      <c r="C54" s="174"/>
      <c r="D54" s="175"/>
      <c r="E54" s="176" t="s">
        <v>55</v>
      </c>
      <c r="F54" s="165"/>
      <c r="G54" s="187"/>
      <c r="H54" s="109"/>
      <c r="I54" s="92"/>
      <c r="J54" s="90"/>
    </row>
    <row r="55" spans="1:10" x14ac:dyDescent="0.2">
      <c r="A55" s="4">
        <f>IF(F55&lt;&gt;"",1+MAX($A$6:A54),"")</f>
        <v>25</v>
      </c>
      <c r="B55" s="175" t="s">
        <v>67</v>
      </c>
      <c r="C55" s="180" t="s">
        <v>58</v>
      </c>
      <c r="D55" s="178"/>
      <c r="E55" s="184" t="s">
        <v>86</v>
      </c>
      <c r="F55" s="165">
        <f>46+71*2</f>
        <v>188</v>
      </c>
      <c r="G55" s="182" t="s">
        <v>18</v>
      </c>
      <c r="H55" s="109">
        <v>0</v>
      </c>
      <c r="I55" s="92">
        <f t="shared" si="1"/>
        <v>0</v>
      </c>
      <c r="J55" s="90"/>
    </row>
    <row r="56" spans="1:10" x14ac:dyDescent="0.2">
      <c r="A56" s="4">
        <f>IF(F56&lt;&gt;"",1+MAX($A$6:A55),"")</f>
        <v>26</v>
      </c>
      <c r="B56" s="175" t="s">
        <v>67</v>
      </c>
      <c r="C56" s="180" t="s">
        <v>58</v>
      </c>
      <c r="D56" s="185"/>
      <c r="E56" s="184" t="s">
        <v>87</v>
      </c>
      <c r="F56" s="165">
        <v>46</v>
      </c>
      <c r="G56" s="175" t="s">
        <v>18</v>
      </c>
      <c r="H56" s="109">
        <v>0</v>
      </c>
      <c r="I56" s="92">
        <f t="shared" si="1"/>
        <v>0</v>
      </c>
      <c r="J56" s="90"/>
    </row>
    <row r="57" spans="1:10" x14ac:dyDescent="0.2">
      <c r="A57" s="4" t="str">
        <f>IF(F57&lt;&gt;"",1+MAX($A$6:A56),"")</f>
        <v/>
      </c>
      <c r="B57" s="182"/>
      <c r="C57" s="174"/>
      <c r="D57" s="175"/>
      <c r="E57" s="176" t="s">
        <v>88</v>
      </c>
      <c r="F57" s="165"/>
      <c r="G57" s="187"/>
      <c r="H57" s="109"/>
      <c r="I57" s="92"/>
      <c r="J57" s="90"/>
    </row>
    <row r="58" spans="1:10" x14ac:dyDescent="0.2">
      <c r="A58" s="4">
        <f>IF(F58&lt;&gt;"",1+MAX($A$6:A57),"")</f>
        <v>27</v>
      </c>
      <c r="B58" s="182"/>
      <c r="C58" s="174"/>
      <c r="D58" s="178"/>
      <c r="E58" s="184" t="s">
        <v>89</v>
      </c>
      <c r="F58" s="165">
        <f>83.8*11</f>
        <v>921.8</v>
      </c>
      <c r="G58" s="182" t="s">
        <v>17</v>
      </c>
      <c r="H58" s="109">
        <v>0</v>
      </c>
      <c r="I58" s="92">
        <f t="shared" si="1"/>
        <v>0</v>
      </c>
      <c r="J58" s="90"/>
    </row>
    <row r="59" spans="1:10" x14ac:dyDescent="0.2">
      <c r="A59" s="4" t="str">
        <f>IF(F59&lt;&gt;"",1+MAX($A$6:A58),"")</f>
        <v/>
      </c>
      <c r="B59" s="182"/>
      <c r="C59" s="174"/>
      <c r="D59" s="188"/>
      <c r="E59" s="184"/>
      <c r="F59" s="165"/>
      <c r="G59" s="182"/>
      <c r="H59" s="109"/>
      <c r="I59" s="92"/>
      <c r="J59" s="90"/>
    </row>
    <row r="60" spans="1:10" x14ac:dyDescent="0.2">
      <c r="A60" s="4" t="str">
        <f>IF(F60&lt;&gt;"",1+MAX($A$6:A59),"")</f>
        <v/>
      </c>
      <c r="B60" s="52"/>
      <c r="C60" s="171"/>
      <c r="D60" s="170"/>
      <c r="E60" s="186" t="s">
        <v>91</v>
      </c>
      <c r="F60" s="165"/>
      <c r="G60" s="4"/>
      <c r="H60" s="109"/>
      <c r="I60" s="92"/>
      <c r="J60" s="90"/>
    </row>
    <row r="61" spans="1:10" x14ac:dyDescent="0.2">
      <c r="A61" s="4" t="str">
        <f>IF(F61&lt;&gt;"",1+MAX($A$6:A60),"")</f>
        <v/>
      </c>
      <c r="B61" s="173"/>
      <c r="C61" s="174"/>
      <c r="D61" s="175"/>
      <c r="E61" s="176" t="s">
        <v>56</v>
      </c>
      <c r="F61" s="165"/>
      <c r="G61" s="4"/>
      <c r="H61" s="109"/>
      <c r="I61" s="92"/>
      <c r="J61" s="90"/>
    </row>
    <row r="62" spans="1:10" x14ac:dyDescent="0.2">
      <c r="A62" s="4" t="str">
        <f>IF(F62&lt;&gt;"",1+MAX($A$6:A61),"")</f>
        <v/>
      </c>
      <c r="B62" s="173"/>
      <c r="C62" s="174"/>
      <c r="D62" s="178"/>
      <c r="E62" s="179" t="s">
        <v>56</v>
      </c>
      <c r="F62" s="165"/>
      <c r="G62" s="4"/>
      <c r="H62" s="109"/>
      <c r="I62" s="92"/>
      <c r="J62" s="90"/>
    </row>
    <row r="63" spans="1:10" x14ac:dyDescent="0.2">
      <c r="A63" s="4">
        <f>IF(F63&lt;&gt;"",1+MAX($A$6:A62),"")</f>
        <v>28</v>
      </c>
      <c r="B63" s="175" t="s">
        <v>57</v>
      </c>
      <c r="C63" s="180" t="s">
        <v>58</v>
      </c>
      <c r="D63" s="178"/>
      <c r="E63" s="181" t="s">
        <v>59</v>
      </c>
      <c r="F63" s="165">
        <f>70.9*3.5</f>
        <v>248.15000000000003</v>
      </c>
      <c r="G63" s="175" t="s">
        <v>17</v>
      </c>
      <c r="H63" s="109">
        <v>0</v>
      </c>
      <c r="I63" s="92">
        <f t="shared" si="1"/>
        <v>0</v>
      </c>
      <c r="J63" s="90"/>
    </row>
    <row r="64" spans="1:10" x14ac:dyDescent="0.2">
      <c r="A64" s="4" t="str">
        <f>IF(F64&lt;&gt;"",1+MAX($A$6:A63),"")</f>
        <v/>
      </c>
      <c r="B64" s="175"/>
      <c r="C64" s="180"/>
      <c r="D64" s="178"/>
      <c r="E64" s="172" t="s">
        <v>60</v>
      </c>
      <c r="F64" s="165"/>
      <c r="G64" s="187"/>
      <c r="H64" s="109"/>
      <c r="I64" s="92"/>
      <c r="J64" s="90"/>
    </row>
    <row r="65" spans="1:10" x14ac:dyDescent="0.2">
      <c r="A65" s="4">
        <f>IF(F65&lt;&gt;"",1+MAX($A$6:A64),"")</f>
        <v>29</v>
      </c>
      <c r="B65" s="175" t="s">
        <v>57</v>
      </c>
      <c r="C65" s="180" t="s">
        <v>58</v>
      </c>
      <c r="D65" s="178"/>
      <c r="E65" s="181" t="s">
        <v>61</v>
      </c>
      <c r="F65" s="165">
        <v>248</v>
      </c>
      <c r="G65" s="175" t="s">
        <v>17</v>
      </c>
      <c r="H65" s="109">
        <v>0</v>
      </c>
      <c r="I65" s="92">
        <f t="shared" si="1"/>
        <v>0</v>
      </c>
      <c r="J65" s="90"/>
    </row>
    <row r="66" spans="1:10" x14ac:dyDescent="0.2">
      <c r="A66" s="4" t="str">
        <f>IF(F66&lt;&gt;"",1+MAX($A$6:A65),"")</f>
        <v/>
      </c>
      <c r="B66" s="182"/>
      <c r="C66" s="174"/>
      <c r="D66" s="175"/>
      <c r="E66" s="176" t="s">
        <v>62</v>
      </c>
      <c r="F66" s="165"/>
      <c r="G66" s="187"/>
      <c r="H66" s="109"/>
      <c r="I66" s="92"/>
      <c r="J66" s="90"/>
    </row>
    <row r="67" spans="1:10" x14ac:dyDescent="0.2">
      <c r="A67" s="4" t="str">
        <f>IF(F67&lt;&gt;"",1+MAX($A$6:A66),"")</f>
        <v/>
      </c>
      <c r="B67" s="175"/>
      <c r="C67" s="180"/>
      <c r="D67" s="178"/>
      <c r="E67" s="179" t="s">
        <v>63</v>
      </c>
      <c r="F67" s="165"/>
      <c r="G67" s="187"/>
      <c r="H67" s="109"/>
      <c r="I67" s="92"/>
      <c r="J67" s="90"/>
    </row>
    <row r="68" spans="1:10" x14ac:dyDescent="0.2">
      <c r="A68" s="4">
        <f>IF(F68&lt;&gt;"",1+MAX($A$6:A67),"")</f>
        <v>30</v>
      </c>
      <c r="B68" s="175"/>
      <c r="C68" s="180"/>
      <c r="D68" s="178"/>
      <c r="E68" s="181" t="s">
        <v>64</v>
      </c>
      <c r="F68" s="165">
        <v>70.83</v>
      </c>
      <c r="G68" s="175" t="s">
        <v>18</v>
      </c>
      <c r="H68" s="109">
        <v>0</v>
      </c>
      <c r="I68" s="92">
        <f t="shared" si="1"/>
        <v>0</v>
      </c>
      <c r="J68" s="90"/>
    </row>
    <row r="69" spans="1:10" x14ac:dyDescent="0.2">
      <c r="A69" s="4" t="str">
        <f>IF(F69&lt;&gt;"",1+MAX($A$6:A68),"")</f>
        <v/>
      </c>
      <c r="B69" s="175"/>
      <c r="C69" s="175"/>
      <c r="D69" s="175"/>
      <c r="E69" s="176" t="s">
        <v>65</v>
      </c>
      <c r="F69" s="165"/>
      <c r="G69" s="175"/>
      <c r="H69" s="109"/>
      <c r="I69" s="92"/>
      <c r="J69" s="90"/>
    </row>
    <row r="70" spans="1:10" x14ac:dyDescent="0.2">
      <c r="A70" s="4" t="str">
        <f>IF(F70&lt;&gt;"",1+MAX($A$6:A69),"")</f>
        <v/>
      </c>
      <c r="B70" s="173"/>
      <c r="C70" s="174"/>
      <c r="D70" s="178"/>
      <c r="E70" s="179" t="s">
        <v>66</v>
      </c>
      <c r="F70" s="165"/>
      <c r="G70" s="187"/>
      <c r="H70" s="109"/>
      <c r="I70" s="92"/>
      <c r="J70" s="90"/>
    </row>
    <row r="71" spans="1:10" x14ac:dyDescent="0.2">
      <c r="A71" s="4">
        <f>IF(F71&lt;&gt;"",1+MAX($A$6:A70),"")</f>
        <v>31</v>
      </c>
      <c r="B71" s="175" t="s">
        <v>67</v>
      </c>
      <c r="C71" s="180" t="s">
        <v>58</v>
      </c>
      <c r="D71" s="178"/>
      <c r="E71" s="181" t="s">
        <v>68</v>
      </c>
      <c r="F71" s="165">
        <f>23.6*3.5+70.9*5.167-47</f>
        <v>401.94030000000004</v>
      </c>
      <c r="G71" s="175" t="s">
        <v>17</v>
      </c>
      <c r="H71" s="109">
        <v>0</v>
      </c>
      <c r="I71" s="92">
        <f t="shared" si="1"/>
        <v>0</v>
      </c>
      <c r="J71" s="90"/>
    </row>
    <row r="72" spans="1:10" x14ac:dyDescent="0.2">
      <c r="A72" s="4" t="str">
        <f>IF(F72&lt;&gt;"",1+MAX($A$6:A71),"")</f>
        <v/>
      </c>
      <c r="B72" s="175"/>
      <c r="C72" s="180"/>
      <c r="D72" s="178"/>
      <c r="E72" s="172" t="s">
        <v>60</v>
      </c>
      <c r="F72" s="165"/>
      <c r="G72" s="187"/>
      <c r="H72" s="109"/>
      <c r="I72" s="92"/>
      <c r="J72" s="90"/>
    </row>
    <row r="73" spans="1:10" x14ac:dyDescent="0.2">
      <c r="A73" s="4">
        <f>IF(F73&lt;&gt;"",1+MAX($A$6:A72),"")</f>
        <v>32</v>
      </c>
      <c r="B73" s="175" t="s">
        <v>67</v>
      </c>
      <c r="C73" s="180" t="s">
        <v>58</v>
      </c>
      <c r="D73" s="178"/>
      <c r="E73" s="181" t="s">
        <v>61</v>
      </c>
      <c r="F73" s="165">
        <v>1002</v>
      </c>
      <c r="G73" s="175" t="s">
        <v>17</v>
      </c>
      <c r="H73" s="109">
        <v>0</v>
      </c>
      <c r="I73" s="92">
        <f t="shared" si="1"/>
        <v>0</v>
      </c>
      <c r="J73" s="90"/>
    </row>
    <row r="74" spans="1:10" x14ac:dyDescent="0.2">
      <c r="A74" s="4" t="str">
        <f>IF(F74&lt;&gt;"",1+MAX($A$6:A73),"")</f>
        <v/>
      </c>
      <c r="B74" s="173"/>
      <c r="C74" s="174"/>
      <c r="D74" s="175"/>
      <c r="E74" s="176" t="s">
        <v>69</v>
      </c>
      <c r="F74" s="165"/>
      <c r="G74" s="187"/>
      <c r="H74" s="109"/>
      <c r="I74" s="92"/>
      <c r="J74" s="90"/>
    </row>
    <row r="75" spans="1:10" ht="78.75" x14ac:dyDescent="0.2">
      <c r="A75" s="4">
        <f>IF(F75&lt;&gt;"",1+MAX($A$6:A74),"")</f>
        <v>33</v>
      </c>
      <c r="B75" s="175" t="s">
        <v>67</v>
      </c>
      <c r="C75" s="180" t="s">
        <v>58</v>
      </c>
      <c r="D75" s="178"/>
      <c r="E75" s="181" t="s">
        <v>70</v>
      </c>
      <c r="F75" s="165">
        <f>(28*1.334*3.5)</f>
        <v>130.73200000000003</v>
      </c>
      <c r="G75" s="175" t="s">
        <v>17</v>
      </c>
      <c r="H75" s="109">
        <v>0</v>
      </c>
      <c r="I75" s="92">
        <f t="shared" si="1"/>
        <v>0</v>
      </c>
      <c r="J75" s="90"/>
    </row>
    <row r="76" spans="1:10" x14ac:dyDescent="0.2">
      <c r="A76" s="4" t="str">
        <f>IF(F76&lt;&gt;"",1+MAX($A$6:A75),"")</f>
        <v/>
      </c>
      <c r="B76" s="182"/>
      <c r="C76" s="174"/>
      <c r="D76" s="175"/>
      <c r="E76" s="176" t="s">
        <v>71</v>
      </c>
      <c r="F76" s="165"/>
      <c r="G76" s="187"/>
      <c r="H76" s="109"/>
      <c r="I76" s="92"/>
      <c r="J76" s="90"/>
    </row>
    <row r="77" spans="1:10" x14ac:dyDescent="0.2">
      <c r="A77" s="4" t="str">
        <f>IF(F77&lt;&gt;"",1+MAX($A$6:A76),"")</f>
        <v/>
      </c>
      <c r="B77" s="175"/>
      <c r="C77" s="180"/>
      <c r="D77" s="178"/>
      <c r="E77" s="179" t="s">
        <v>72</v>
      </c>
      <c r="F77" s="165"/>
      <c r="G77" s="187"/>
      <c r="H77" s="109"/>
      <c r="I77" s="92"/>
      <c r="J77" s="90"/>
    </row>
    <row r="78" spans="1:10" x14ac:dyDescent="0.2">
      <c r="A78" s="4">
        <f>IF(F78&lt;&gt;"",1+MAX($A$6:A77),"")</f>
        <v>34</v>
      </c>
      <c r="B78" s="175" t="s">
        <v>67</v>
      </c>
      <c r="C78" s="180" t="s">
        <v>58</v>
      </c>
      <c r="D78" s="178"/>
      <c r="E78" s="181" t="s">
        <v>73</v>
      </c>
      <c r="F78" s="165">
        <f>83.7</f>
        <v>83.7</v>
      </c>
      <c r="G78" s="175" t="s">
        <v>18</v>
      </c>
      <c r="H78" s="109">
        <v>0</v>
      </c>
      <c r="I78" s="92">
        <f t="shared" si="1"/>
        <v>0</v>
      </c>
      <c r="J78" s="90"/>
    </row>
    <row r="79" spans="1:10" x14ac:dyDescent="0.2">
      <c r="A79" s="4" t="str">
        <f>IF(F79&lt;&gt;"",1+MAX($A$6:A78),"")</f>
        <v/>
      </c>
      <c r="B79" s="175"/>
      <c r="C79" s="180"/>
      <c r="D79" s="178"/>
      <c r="E79" s="179" t="s">
        <v>74</v>
      </c>
      <c r="F79" s="165"/>
      <c r="G79" s="187"/>
      <c r="H79" s="109"/>
      <c r="I79" s="92"/>
      <c r="J79" s="90"/>
    </row>
    <row r="80" spans="1:10" x14ac:dyDescent="0.2">
      <c r="A80" s="4">
        <f>IF(F80&lt;&gt;"",1+MAX($A$6:A79),"")</f>
        <v>35</v>
      </c>
      <c r="B80" s="175" t="s">
        <v>67</v>
      </c>
      <c r="C80" s="180" t="s">
        <v>58</v>
      </c>
      <c r="D80" s="178"/>
      <c r="E80" s="181" t="s">
        <v>75</v>
      </c>
      <c r="F80" s="165">
        <v>23.6</v>
      </c>
      <c r="G80" s="175" t="s">
        <v>18</v>
      </c>
      <c r="H80" s="109">
        <v>0</v>
      </c>
      <c r="I80" s="92">
        <f t="shared" si="1"/>
        <v>0</v>
      </c>
      <c r="J80" s="90"/>
    </row>
    <row r="81" spans="1:10" x14ac:dyDescent="0.2">
      <c r="A81" s="4">
        <f>IF(F81&lt;&gt;"",1+MAX($A$6:A80),"")</f>
        <v>36</v>
      </c>
      <c r="B81" s="175" t="s">
        <v>67</v>
      </c>
      <c r="C81" s="180" t="s">
        <v>58</v>
      </c>
      <c r="D81" s="178"/>
      <c r="E81" s="181" t="s">
        <v>76</v>
      </c>
      <c r="F81" s="165">
        <v>117.2</v>
      </c>
      <c r="G81" s="175" t="s">
        <v>18</v>
      </c>
      <c r="H81" s="109">
        <v>0</v>
      </c>
      <c r="I81" s="92">
        <f t="shared" si="1"/>
        <v>0</v>
      </c>
      <c r="J81" s="90"/>
    </row>
    <row r="82" spans="1:10" x14ac:dyDescent="0.2">
      <c r="A82" s="4" t="str">
        <f>IF(F82&lt;&gt;"",1+MAX($A$6:A81),"")</f>
        <v/>
      </c>
      <c r="B82" s="175"/>
      <c r="C82" s="180"/>
      <c r="D82" s="178"/>
      <c r="E82" s="172" t="s">
        <v>77</v>
      </c>
      <c r="F82" s="165"/>
      <c r="G82" s="187"/>
      <c r="H82" s="109"/>
      <c r="I82" s="92"/>
      <c r="J82" s="90"/>
    </row>
    <row r="83" spans="1:10" x14ac:dyDescent="0.2">
      <c r="A83" s="4">
        <f>IF(F83&lt;&gt;"",1+MAX($A$6:A82),"")</f>
        <v>37</v>
      </c>
      <c r="B83" s="175" t="s">
        <v>67</v>
      </c>
      <c r="C83" s="180" t="s">
        <v>58</v>
      </c>
      <c r="D83" s="178"/>
      <c r="E83" s="181" t="s">
        <v>78</v>
      </c>
      <c r="F83" s="165">
        <f>398.7+23.6*1</f>
        <v>422.3</v>
      </c>
      <c r="G83" s="182" t="s">
        <v>17</v>
      </c>
      <c r="H83" s="109">
        <v>0</v>
      </c>
      <c r="I83" s="92">
        <f t="shared" si="1"/>
        <v>0</v>
      </c>
      <c r="J83" s="90"/>
    </row>
    <row r="84" spans="1:10" x14ac:dyDescent="0.2">
      <c r="A84" s="4" t="str">
        <f>IF(F84&lt;&gt;"",1+MAX($A$6:A83),"")</f>
        <v/>
      </c>
      <c r="B84" s="175"/>
      <c r="C84" s="180"/>
      <c r="D84" s="178"/>
      <c r="E84" s="179" t="s">
        <v>79</v>
      </c>
      <c r="F84" s="165"/>
      <c r="G84" s="187"/>
      <c r="H84" s="109"/>
      <c r="I84" s="92"/>
      <c r="J84" s="90"/>
    </row>
    <row r="85" spans="1:10" x14ac:dyDescent="0.2">
      <c r="A85" s="4">
        <f>IF(F85&lt;&gt;"",1+MAX($A$6:A84),"")</f>
        <v>38</v>
      </c>
      <c r="B85" s="175" t="s">
        <v>67</v>
      </c>
      <c r="C85" s="180" t="s">
        <v>58</v>
      </c>
      <c r="D85" s="178"/>
      <c r="E85" s="181" t="s">
        <v>80</v>
      </c>
      <c r="F85" s="165">
        <f>83.7</f>
        <v>83.7</v>
      </c>
      <c r="G85" s="175" t="s">
        <v>18</v>
      </c>
      <c r="H85" s="109">
        <v>0</v>
      </c>
      <c r="I85" s="92">
        <f t="shared" si="1"/>
        <v>0</v>
      </c>
      <c r="J85" s="90"/>
    </row>
    <row r="86" spans="1:10" x14ac:dyDescent="0.2">
      <c r="A86" s="4" t="str">
        <f>IF(F86&lt;&gt;"",1+MAX($A$6:A85),"")</f>
        <v/>
      </c>
      <c r="B86" s="175"/>
      <c r="C86" s="180"/>
      <c r="D86" s="178"/>
      <c r="E86" s="179" t="s">
        <v>81</v>
      </c>
      <c r="F86" s="165"/>
      <c r="G86" s="187"/>
      <c r="H86" s="109"/>
      <c r="I86" s="92"/>
      <c r="J86" s="90"/>
    </row>
    <row r="87" spans="1:10" x14ac:dyDescent="0.2">
      <c r="A87" s="4">
        <f>IF(F87&lt;&gt;"",1+MAX($A$6:A86),"")</f>
        <v>39</v>
      </c>
      <c r="B87" s="175" t="s">
        <v>67</v>
      </c>
      <c r="C87" s="180" t="s">
        <v>58</v>
      </c>
      <c r="D87" s="178"/>
      <c r="E87" s="181" t="s">
        <v>82</v>
      </c>
      <c r="F87" s="165">
        <f>4*5.167*2</f>
        <v>41.335999999999999</v>
      </c>
      <c r="G87" s="175" t="s">
        <v>18</v>
      </c>
      <c r="H87" s="109">
        <v>0</v>
      </c>
      <c r="I87" s="92">
        <f t="shared" si="1"/>
        <v>0</v>
      </c>
      <c r="J87" s="90"/>
    </row>
    <row r="88" spans="1:10" x14ac:dyDescent="0.2">
      <c r="A88" s="4" t="str">
        <f>IF(F88&lt;&gt;"",1+MAX($A$6:A87),"")</f>
        <v/>
      </c>
      <c r="B88" s="175"/>
      <c r="C88" s="180"/>
      <c r="D88" s="178"/>
      <c r="E88" s="179" t="s">
        <v>83</v>
      </c>
      <c r="F88" s="165"/>
      <c r="G88" s="187"/>
      <c r="H88" s="109"/>
      <c r="I88" s="92"/>
      <c r="J88" s="90"/>
    </row>
    <row r="89" spans="1:10" x14ac:dyDescent="0.2">
      <c r="A89" s="4">
        <f>IF(F89&lt;&gt;"",1+MAX($A$6:A88),"")</f>
        <v>40</v>
      </c>
      <c r="B89" s="175" t="s">
        <v>67</v>
      </c>
      <c r="C89" s="180" t="s">
        <v>58</v>
      </c>
      <c r="D89" s="178"/>
      <c r="E89" s="181" t="s">
        <v>84</v>
      </c>
      <c r="F89" s="165">
        <v>32.5</v>
      </c>
      <c r="G89" s="175" t="s">
        <v>18</v>
      </c>
      <c r="H89" s="109">
        <v>0</v>
      </c>
      <c r="I89" s="92">
        <f t="shared" si="1"/>
        <v>0</v>
      </c>
      <c r="J89" s="90"/>
    </row>
    <row r="90" spans="1:10" x14ac:dyDescent="0.2">
      <c r="A90" s="4">
        <f>IF(F90&lt;&gt;"",1+MAX($A$6:A89),"")</f>
        <v>41</v>
      </c>
      <c r="B90" s="175" t="s">
        <v>67</v>
      </c>
      <c r="C90" s="180" t="s">
        <v>58</v>
      </c>
      <c r="D90" s="178"/>
      <c r="E90" s="181" t="s">
        <v>85</v>
      </c>
      <c r="F90" s="165">
        <v>13.3</v>
      </c>
      <c r="G90" s="175" t="s">
        <v>18</v>
      </c>
      <c r="H90" s="109">
        <v>0</v>
      </c>
      <c r="I90" s="92">
        <f t="shared" ref="I90:I111" si="2">H90*F90</f>
        <v>0</v>
      </c>
      <c r="J90" s="90"/>
    </row>
    <row r="91" spans="1:10" x14ac:dyDescent="0.2">
      <c r="A91" s="4" t="str">
        <f>IF(F91&lt;&gt;"",1+MAX($A$6:A90),"")</f>
        <v/>
      </c>
      <c r="B91" s="182"/>
      <c r="C91" s="174"/>
      <c r="D91" s="175"/>
      <c r="E91" s="176" t="s">
        <v>55</v>
      </c>
      <c r="F91" s="165"/>
      <c r="G91" s="187"/>
      <c r="H91" s="109"/>
      <c r="I91" s="92"/>
      <c r="J91" s="90"/>
    </row>
    <row r="92" spans="1:10" x14ac:dyDescent="0.2">
      <c r="A92" s="4">
        <f>IF(F92&lt;&gt;"",1+MAX($A$6:A91),"")</f>
        <v>42</v>
      </c>
      <c r="B92" s="175" t="s">
        <v>67</v>
      </c>
      <c r="C92" s="180" t="s">
        <v>58</v>
      </c>
      <c r="D92" s="178"/>
      <c r="E92" s="184" t="s">
        <v>86</v>
      </c>
      <c r="F92" s="165">
        <f>46+71*2</f>
        <v>188</v>
      </c>
      <c r="G92" s="182" t="s">
        <v>18</v>
      </c>
      <c r="H92" s="109">
        <v>0</v>
      </c>
      <c r="I92" s="92">
        <f t="shared" si="2"/>
        <v>0</v>
      </c>
      <c r="J92" s="90"/>
    </row>
    <row r="93" spans="1:10" x14ac:dyDescent="0.2">
      <c r="A93" s="4">
        <f>IF(F93&lt;&gt;"",1+MAX($A$6:A92),"")</f>
        <v>43</v>
      </c>
      <c r="B93" s="175" t="s">
        <v>67</v>
      </c>
      <c r="C93" s="180" t="s">
        <v>58</v>
      </c>
      <c r="D93" s="185"/>
      <c r="E93" s="184" t="s">
        <v>87</v>
      </c>
      <c r="F93" s="165">
        <v>46</v>
      </c>
      <c r="G93" s="175" t="s">
        <v>18</v>
      </c>
      <c r="H93" s="109">
        <v>0</v>
      </c>
      <c r="I93" s="92">
        <f t="shared" si="2"/>
        <v>0</v>
      </c>
      <c r="J93" s="90"/>
    </row>
    <row r="94" spans="1:10" x14ac:dyDescent="0.2">
      <c r="A94" s="4" t="str">
        <f>IF(F94&lt;&gt;"",1+MAX($A$6:A93),"")</f>
        <v/>
      </c>
      <c r="B94" s="182"/>
      <c r="C94" s="174"/>
      <c r="D94" s="175"/>
      <c r="E94" s="176" t="s">
        <v>88</v>
      </c>
      <c r="F94" s="165"/>
      <c r="G94" s="187"/>
      <c r="H94" s="109"/>
      <c r="I94" s="92"/>
      <c r="J94" s="90"/>
    </row>
    <row r="95" spans="1:10" x14ac:dyDescent="0.2">
      <c r="A95" s="4">
        <f>IF(F95&lt;&gt;"",1+MAX($A$6:A94),"")</f>
        <v>44</v>
      </c>
      <c r="B95" s="182"/>
      <c r="C95" s="174"/>
      <c r="D95" s="178"/>
      <c r="E95" s="184" t="s">
        <v>89</v>
      </c>
      <c r="F95" s="165">
        <f>83.8*11</f>
        <v>921.8</v>
      </c>
      <c r="G95" s="182" t="s">
        <v>17</v>
      </c>
      <c r="H95" s="109">
        <v>0</v>
      </c>
      <c r="I95" s="92">
        <f t="shared" si="2"/>
        <v>0</v>
      </c>
      <c r="J95" s="90"/>
    </row>
    <row r="96" spans="1:10" x14ac:dyDescent="0.2">
      <c r="A96" s="4" t="str">
        <f>IF(F96&lt;&gt;"",1+MAX($A$6:A95),"")</f>
        <v/>
      </c>
      <c r="B96" s="182"/>
      <c r="C96" s="174"/>
      <c r="D96" s="188"/>
      <c r="E96" s="184"/>
      <c r="F96" s="165"/>
      <c r="G96" s="182"/>
      <c r="H96" s="109"/>
      <c r="I96" s="92"/>
      <c r="J96" s="90"/>
    </row>
    <row r="97" spans="1:10" x14ac:dyDescent="0.2">
      <c r="A97" s="4" t="str">
        <f>IF(F97&lt;&gt;"",1+MAX($A$6:A96),"")</f>
        <v/>
      </c>
      <c r="B97" s="52"/>
      <c r="C97" s="171"/>
      <c r="D97" s="170"/>
      <c r="E97" s="186" t="s">
        <v>92</v>
      </c>
      <c r="F97" s="165"/>
      <c r="G97" s="4"/>
      <c r="H97" s="109"/>
      <c r="I97" s="92"/>
      <c r="J97" s="90"/>
    </row>
    <row r="98" spans="1:10" x14ac:dyDescent="0.2">
      <c r="A98" s="4" t="str">
        <f>IF(F98&lt;&gt;"",1+MAX($A$6:A97),"")</f>
        <v/>
      </c>
      <c r="B98" s="175"/>
      <c r="C98" s="173"/>
      <c r="D98" s="174"/>
      <c r="E98" s="176" t="s">
        <v>56</v>
      </c>
      <c r="F98" s="165"/>
      <c r="G98" s="4"/>
      <c r="H98" s="109"/>
      <c r="I98" s="92"/>
      <c r="J98" s="90"/>
    </row>
    <row r="99" spans="1:10" x14ac:dyDescent="0.2">
      <c r="A99" s="4" t="str">
        <f>IF(F99&lt;&gt;"",1+MAX($A$6:A98),"")</f>
        <v/>
      </c>
      <c r="B99" s="175"/>
      <c r="C99" s="173"/>
      <c r="D99" s="174"/>
      <c r="E99" s="179" t="s">
        <v>56</v>
      </c>
      <c r="F99" s="165"/>
      <c r="G99" s="4"/>
      <c r="H99" s="109"/>
      <c r="I99" s="92"/>
      <c r="J99" s="90"/>
    </row>
    <row r="100" spans="1:10" x14ac:dyDescent="0.2">
      <c r="A100" s="4">
        <f>IF(F100&lt;&gt;"",1+MAX($A$6:A99),"")</f>
        <v>45</v>
      </c>
      <c r="B100" s="175" t="s">
        <v>57</v>
      </c>
      <c r="C100" s="175" t="s">
        <v>93</v>
      </c>
      <c r="D100" s="180"/>
      <c r="E100" s="181" t="s">
        <v>59</v>
      </c>
      <c r="F100" s="165">
        <f>692.5-(3*3)</f>
        <v>683.5</v>
      </c>
      <c r="G100" s="183" t="s">
        <v>17</v>
      </c>
      <c r="H100" s="109">
        <v>0</v>
      </c>
      <c r="I100" s="92">
        <f t="shared" si="2"/>
        <v>0</v>
      </c>
      <c r="J100" s="90"/>
    </row>
    <row r="101" spans="1:10" x14ac:dyDescent="0.2">
      <c r="A101" s="4" t="str">
        <f>IF(F101&lt;&gt;"",1+MAX($A$6:A100),"")</f>
        <v/>
      </c>
      <c r="B101" s="175"/>
      <c r="C101" s="175"/>
      <c r="D101" s="180"/>
      <c r="E101" s="172" t="s">
        <v>60</v>
      </c>
      <c r="F101" s="165"/>
      <c r="G101" s="183"/>
      <c r="H101" s="109"/>
      <c r="I101" s="92"/>
      <c r="J101" s="90"/>
    </row>
    <row r="102" spans="1:10" x14ac:dyDescent="0.2">
      <c r="A102" s="4">
        <f>IF(F102&lt;&gt;"",1+MAX($A$6:A101),"")</f>
        <v>46</v>
      </c>
      <c r="B102" s="175" t="s">
        <v>57</v>
      </c>
      <c r="C102" s="175"/>
      <c r="D102" s="180"/>
      <c r="E102" s="181" t="s">
        <v>94</v>
      </c>
      <c r="F102" s="165">
        <f>692.5-(3*3)</f>
        <v>683.5</v>
      </c>
      <c r="G102" s="183" t="s">
        <v>17</v>
      </c>
      <c r="H102" s="109">
        <v>0</v>
      </c>
      <c r="I102" s="92">
        <f t="shared" si="2"/>
        <v>0</v>
      </c>
      <c r="J102" s="90"/>
    </row>
    <row r="103" spans="1:10" x14ac:dyDescent="0.2">
      <c r="A103" s="4" t="str">
        <f>IF(F103&lt;&gt;"",1+MAX($A$6:A102),"")</f>
        <v/>
      </c>
      <c r="B103" s="182"/>
      <c r="C103" s="174"/>
      <c r="D103" s="175"/>
      <c r="E103" s="176" t="s">
        <v>62</v>
      </c>
      <c r="F103" s="165"/>
      <c r="G103" s="187"/>
      <c r="H103" s="109"/>
      <c r="I103" s="92"/>
      <c r="J103" s="90"/>
    </row>
    <row r="104" spans="1:10" x14ac:dyDescent="0.2">
      <c r="A104" s="4" t="str">
        <f>IF(F104&lt;&gt;"",1+MAX($A$6:A103),"")</f>
        <v/>
      </c>
      <c r="B104" s="175"/>
      <c r="C104" s="180"/>
      <c r="D104" s="178"/>
      <c r="E104" s="179" t="s">
        <v>95</v>
      </c>
      <c r="F104" s="165"/>
      <c r="G104" s="187"/>
      <c r="H104" s="109"/>
      <c r="I104" s="92"/>
      <c r="J104" s="90"/>
    </row>
    <row r="105" spans="1:10" x14ac:dyDescent="0.2">
      <c r="A105" s="4">
        <f>IF(F105&lt;&gt;"",1+MAX($A$6:A104),"")</f>
        <v>47</v>
      </c>
      <c r="B105" s="175" t="s">
        <v>57</v>
      </c>
      <c r="C105" s="180" t="s">
        <v>93</v>
      </c>
      <c r="D105" s="178"/>
      <c r="E105" s="181" t="s">
        <v>96</v>
      </c>
      <c r="F105" s="165">
        <v>74.099999999999994</v>
      </c>
      <c r="G105" s="175" t="s">
        <v>18</v>
      </c>
      <c r="H105" s="109">
        <v>0</v>
      </c>
      <c r="I105" s="92">
        <f t="shared" si="2"/>
        <v>0</v>
      </c>
      <c r="J105" s="90"/>
    </row>
    <row r="106" spans="1:10" x14ac:dyDescent="0.2">
      <c r="A106" s="4" t="str">
        <f>IF(F106&lt;&gt;"",1+MAX($A$6:A105),"")</f>
        <v/>
      </c>
      <c r="B106" s="175"/>
      <c r="C106" s="180"/>
      <c r="D106" s="178"/>
      <c r="E106" s="179" t="s">
        <v>97</v>
      </c>
      <c r="F106" s="165"/>
      <c r="G106" s="187"/>
      <c r="H106" s="109"/>
      <c r="I106" s="92"/>
      <c r="J106" s="90"/>
    </row>
    <row r="107" spans="1:10" x14ac:dyDescent="0.2">
      <c r="A107" s="4">
        <f>IF(F107&lt;&gt;"",1+MAX($A$6:A106),"")</f>
        <v>48</v>
      </c>
      <c r="B107" s="175" t="s">
        <v>57</v>
      </c>
      <c r="C107" s="180" t="s">
        <v>93</v>
      </c>
      <c r="D107" s="178"/>
      <c r="E107" s="181" t="s">
        <v>98</v>
      </c>
      <c r="F107" s="165">
        <v>9.5</v>
      </c>
      <c r="G107" s="175" t="s">
        <v>18</v>
      </c>
      <c r="H107" s="109">
        <v>0</v>
      </c>
      <c r="I107" s="92">
        <f t="shared" si="2"/>
        <v>0</v>
      </c>
      <c r="J107" s="90"/>
    </row>
    <row r="108" spans="1:10" x14ac:dyDescent="0.2">
      <c r="A108" s="4" t="str">
        <f>IF(F108&lt;&gt;"",1+MAX($A$6:A107),"")</f>
        <v/>
      </c>
      <c r="B108" s="182"/>
      <c r="C108" s="174"/>
      <c r="D108" s="175"/>
      <c r="E108" s="176" t="s">
        <v>55</v>
      </c>
      <c r="F108" s="165"/>
      <c r="G108" s="187"/>
      <c r="H108" s="109"/>
      <c r="I108" s="92"/>
      <c r="J108" s="90"/>
    </row>
    <row r="109" spans="1:10" x14ac:dyDescent="0.2">
      <c r="A109" s="4">
        <f>IF(F109&lt;&gt;"",1+MAX($A$6:A108),"")</f>
        <v>49</v>
      </c>
      <c r="B109" s="175" t="s">
        <v>57</v>
      </c>
      <c r="C109" s="180" t="s">
        <v>93</v>
      </c>
      <c r="D109" s="178"/>
      <c r="E109" s="184" t="s">
        <v>86</v>
      </c>
      <c r="F109" s="165">
        <f>74.1+12</f>
        <v>86.1</v>
      </c>
      <c r="G109" s="182" t="s">
        <v>18</v>
      </c>
      <c r="H109" s="109">
        <v>0</v>
      </c>
      <c r="I109" s="92">
        <f t="shared" si="2"/>
        <v>0</v>
      </c>
      <c r="J109" s="90"/>
    </row>
    <row r="110" spans="1:10" x14ac:dyDescent="0.2">
      <c r="A110" s="4" t="str">
        <f>IF(F110&lt;&gt;"",1+MAX($A$6:A109),"")</f>
        <v/>
      </c>
      <c r="B110" s="182"/>
      <c r="C110" s="174"/>
      <c r="D110" s="175"/>
      <c r="E110" s="176" t="s">
        <v>88</v>
      </c>
      <c r="F110" s="165"/>
      <c r="G110" s="187"/>
      <c r="H110" s="109"/>
      <c r="I110" s="92"/>
      <c r="J110" s="90"/>
    </row>
    <row r="111" spans="1:10" x14ac:dyDescent="0.2">
      <c r="A111" s="4">
        <f>IF(F111&lt;&gt;"",1+MAX($A$6:A110),"")</f>
        <v>50</v>
      </c>
      <c r="B111" s="175" t="s">
        <v>57</v>
      </c>
      <c r="C111" s="180" t="s">
        <v>93</v>
      </c>
      <c r="D111" s="178"/>
      <c r="E111" s="184" t="s">
        <v>89</v>
      </c>
      <c r="F111" s="162">
        <f>692.5</f>
        <v>692.5</v>
      </c>
      <c r="G111" s="182" t="s">
        <v>17</v>
      </c>
      <c r="H111" s="109">
        <v>0</v>
      </c>
      <c r="I111" s="92">
        <f t="shared" si="2"/>
        <v>0</v>
      </c>
      <c r="J111" s="90"/>
    </row>
    <row r="112" spans="1:10" ht="16.5" thickBot="1" x14ac:dyDescent="0.25">
      <c r="A112" s="100" t="str">
        <f>IF(F112&lt;&gt;"",1+MAX($A$6:A111),"")</f>
        <v/>
      </c>
      <c r="B112" s="101"/>
      <c r="C112" s="102"/>
      <c r="D112" s="103"/>
      <c r="E112" s="104"/>
      <c r="F112" s="105"/>
      <c r="G112" s="101"/>
      <c r="H112" s="106"/>
      <c r="I112" s="107"/>
      <c r="J112" s="108"/>
    </row>
    <row r="113" spans="1:63" ht="16.5" thickBot="1" x14ac:dyDescent="0.25">
      <c r="A113" s="197" t="s">
        <v>100</v>
      </c>
      <c r="B113" s="198"/>
      <c r="C113" s="198"/>
      <c r="D113" s="198"/>
      <c r="E113" s="198"/>
      <c r="F113" s="198"/>
      <c r="G113" s="198"/>
      <c r="H113" s="198"/>
      <c r="I113" s="199"/>
      <c r="J113" s="38">
        <f>(SUM(I23:I112))</f>
        <v>0</v>
      </c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</row>
    <row r="114" spans="1:63" ht="16.5" thickBot="1" x14ac:dyDescent="0.25">
      <c r="A114" s="93"/>
      <c r="B114" s="94"/>
      <c r="C114" s="94"/>
      <c r="D114" s="94"/>
      <c r="E114" s="95"/>
      <c r="F114" s="96"/>
      <c r="G114" s="93"/>
      <c r="H114" s="97"/>
      <c r="I114" s="98"/>
      <c r="J114" s="99"/>
    </row>
    <row r="115" spans="1:63" s="66" customFormat="1" ht="16.5" thickBot="1" x14ac:dyDescent="0.25">
      <c r="A115" s="208" t="s">
        <v>25</v>
      </c>
      <c r="B115" s="209"/>
      <c r="C115" s="209"/>
      <c r="D115" s="209"/>
      <c r="E115" s="209"/>
      <c r="F115" s="209"/>
      <c r="G115" s="209"/>
      <c r="H115" s="210"/>
      <c r="I115" s="202">
        <f>J20+J113</f>
        <v>0</v>
      </c>
      <c r="J115" s="203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</row>
    <row r="116" spans="1:63" s="66" customFormat="1" ht="16.5" thickBot="1" x14ac:dyDescent="0.25">
      <c r="A116" s="154" t="s">
        <v>20</v>
      </c>
      <c r="B116" s="155"/>
      <c r="C116" s="155"/>
      <c r="D116" s="155"/>
      <c r="E116" s="155"/>
      <c r="F116" s="155"/>
      <c r="G116" s="155"/>
      <c r="H116" s="155"/>
      <c r="I116" s="204">
        <f>I115</f>
        <v>0</v>
      </c>
      <c r="J116" s="205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</row>
    <row r="117" spans="1:63" s="66" customFormat="1" ht="16.5" thickBot="1" x14ac:dyDescent="0.25">
      <c r="A117" s="154" t="s">
        <v>26</v>
      </c>
      <c r="B117" s="155"/>
      <c r="C117" s="155"/>
      <c r="D117" s="155"/>
      <c r="E117" s="155"/>
      <c r="F117" s="155"/>
      <c r="G117" s="155"/>
      <c r="H117" s="116">
        <v>0.25</v>
      </c>
      <c r="I117" s="204">
        <f>I115*H117</f>
        <v>0</v>
      </c>
      <c r="J117" s="205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</row>
    <row r="118" spans="1:63" s="66" customFormat="1" ht="16.5" thickBot="1" x14ac:dyDescent="0.25">
      <c r="A118" s="154" t="s">
        <v>27</v>
      </c>
      <c r="B118" s="155"/>
      <c r="C118" s="155"/>
      <c r="D118" s="155"/>
      <c r="E118" s="155"/>
      <c r="F118" s="155"/>
      <c r="G118" s="155"/>
      <c r="H118" s="116">
        <v>0.03</v>
      </c>
      <c r="I118" s="204">
        <f>I115*H118</f>
        <v>0</v>
      </c>
      <c r="J118" s="205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</row>
    <row r="119" spans="1:63" s="66" customFormat="1" ht="16.5" thickBot="1" x14ac:dyDescent="0.25">
      <c r="A119" s="154" t="s">
        <v>28</v>
      </c>
      <c r="B119" s="155"/>
      <c r="C119" s="155"/>
      <c r="D119" s="155"/>
      <c r="E119" s="155"/>
      <c r="F119" s="155"/>
      <c r="G119" s="155"/>
      <c r="H119" s="116">
        <v>7.0000000000000007E-2</v>
      </c>
      <c r="I119" s="206">
        <f>I115*H119</f>
        <v>0</v>
      </c>
      <c r="J119" s="207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</row>
    <row r="120" spans="1:63" s="63" customFormat="1" ht="16.5" thickBot="1" x14ac:dyDescent="0.25">
      <c r="A120" s="208" t="s">
        <v>3</v>
      </c>
      <c r="B120" s="209"/>
      <c r="C120" s="209"/>
      <c r="D120" s="209"/>
      <c r="E120" s="209"/>
      <c r="F120" s="209"/>
      <c r="G120" s="209"/>
      <c r="H120" s="209"/>
      <c r="I120" s="200">
        <f>SUM(I116:J119)</f>
        <v>0</v>
      </c>
      <c r="J120" s="201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</row>
    <row r="121" spans="1:63" x14ac:dyDescent="0.2">
      <c r="A121" s="41" t="s">
        <v>15</v>
      </c>
      <c r="B121" s="42"/>
      <c r="C121" s="42"/>
      <c r="D121" s="42"/>
      <c r="E121" s="43"/>
      <c r="F121" s="44"/>
      <c r="G121" s="42"/>
      <c r="H121" s="46"/>
      <c r="I121" s="45"/>
      <c r="J121" s="70"/>
    </row>
    <row r="122" spans="1:63" ht="16.5" thickBot="1" x14ac:dyDescent="0.25">
      <c r="A122" s="54"/>
      <c r="B122" s="23"/>
      <c r="C122" s="23"/>
      <c r="D122" s="23"/>
      <c r="E122" s="24"/>
      <c r="F122" s="25"/>
      <c r="G122" s="23"/>
      <c r="H122" s="26"/>
      <c r="I122" s="27"/>
      <c r="J122" s="71"/>
    </row>
    <row r="143" spans="8:8" x14ac:dyDescent="0.2">
      <c r="H143" s="16"/>
    </row>
  </sheetData>
  <mergeCells count="12">
    <mergeCell ref="A8:J8"/>
    <mergeCell ref="A20:I20"/>
    <mergeCell ref="A22:J22"/>
    <mergeCell ref="A113:I113"/>
    <mergeCell ref="I120:J120"/>
    <mergeCell ref="I115:J115"/>
    <mergeCell ref="I116:J116"/>
    <mergeCell ref="I117:J117"/>
    <mergeCell ref="I118:J118"/>
    <mergeCell ref="I119:J119"/>
    <mergeCell ref="A115:H115"/>
    <mergeCell ref="A120:H120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2025-12-11T10:00:10Z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