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filterPrivacy="1" codeName="ThisWorkbook" defaultThemeVersion="124226"/>
  <xr:revisionPtr revIDLastSave="0" documentId="13_ncr:1_{3E11051D-6464-491E-8C5E-BF1FF91E9044}" xr6:coauthVersionLast="47" xr6:coauthVersionMax="47" xr10:uidLastSave="{00000000-0000-0000-0000-000000000000}"/>
  <bookViews>
    <workbookView xWindow="-120" yWindow="-120" windowWidth="24240" windowHeight="13140" activeTab="1" xr2:uid="{00000000-000D-0000-FFFF-FFFF00000000}"/>
  </bookViews>
  <sheets>
    <sheet name="SUMMARY" sheetId="19" r:id="rId1"/>
    <sheet name="SITE ESTIMATE" sheetId="16" r:id="rId2"/>
  </sheets>
  <definedNames>
    <definedName name="_xlnm._FilterDatabase" localSheetId="1" hidden="1">'SITE ESTIMATE'!$E$1:$G$156</definedName>
    <definedName name="_xlnm.Print_Area" localSheetId="1">'SITE ESTIMATE'!$A$1:$J$104</definedName>
    <definedName name="_xlnm.Print_Area" localSheetId="0">SUMMARY!$A$1:$D$26</definedName>
    <definedName name="_xlnm.Print_Titles" localSheetId="1">'SITE ESTIMATE'!$1:$6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54" i="16" l="1"/>
  <c r="I54" i="16" s="1"/>
  <c r="F32" i="16"/>
  <c r="F75" i="16"/>
  <c r="F74" i="16"/>
  <c r="I74" i="16" s="1"/>
  <c r="F72" i="16"/>
  <c r="I72" i="16" s="1"/>
  <c r="F63" i="16"/>
  <c r="F62" i="16"/>
  <c r="F60" i="16"/>
  <c r="I60" i="16" s="1"/>
  <c r="F51" i="16"/>
  <c r="F50" i="16"/>
  <c r="F48" i="16"/>
  <c r="I48" i="16" s="1"/>
  <c r="F46" i="16"/>
  <c r="I46" i="16" s="1"/>
  <c r="F45" i="16"/>
  <c r="F43" i="16"/>
  <c r="I43" i="16" s="1"/>
  <c r="F41" i="16"/>
  <c r="F40" i="16"/>
  <c r="I40" i="16" s="1"/>
  <c r="F38" i="16"/>
  <c r="I38" i="16" s="1"/>
  <c r="F29" i="16"/>
  <c r="F28" i="16"/>
  <c r="F26" i="16"/>
  <c r="I26" i="16" s="1"/>
  <c r="F91" i="16"/>
  <c r="F89" i="16"/>
  <c r="F87" i="16"/>
  <c r="I87" i="16" s="1"/>
  <c r="F86" i="16"/>
  <c r="I86" i="16" s="1"/>
  <c r="F84" i="16"/>
  <c r="F83" i="16"/>
  <c r="F80" i="16"/>
  <c r="F79" i="16"/>
  <c r="I79" i="16" s="1"/>
  <c r="F77" i="16"/>
  <c r="F76" i="16"/>
  <c r="F71" i="16"/>
  <c r="I71" i="16" s="1"/>
  <c r="F68" i="16"/>
  <c r="I68" i="16" s="1"/>
  <c r="F67" i="16"/>
  <c r="F65" i="16"/>
  <c r="I65" i="16" s="1"/>
  <c r="F64" i="16"/>
  <c r="F59" i="16"/>
  <c r="I59" i="16" s="1"/>
  <c r="F56" i="16"/>
  <c r="F55" i="16"/>
  <c r="F53" i="16"/>
  <c r="I53" i="16" s="1"/>
  <c r="F52" i="16"/>
  <c r="I52" i="16" s="1"/>
  <c r="F47" i="16"/>
  <c r="F42" i="16"/>
  <c r="F37" i="16"/>
  <c r="I37" i="16" s="1"/>
  <c r="F34" i="16"/>
  <c r="I34" i="16" s="1"/>
  <c r="F33" i="16"/>
  <c r="F31" i="16"/>
  <c r="I31" i="16" s="1"/>
  <c r="F30" i="16"/>
  <c r="F25" i="16"/>
  <c r="I25" i="16" s="1"/>
  <c r="I50" i="16"/>
  <c r="I51" i="16"/>
  <c r="I55" i="16"/>
  <c r="I56" i="16"/>
  <c r="I62" i="16"/>
  <c r="I63" i="16"/>
  <c r="I64" i="16"/>
  <c r="I66" i="16"/>
  <c r="I67" i="16"/>
  <c r="I75" i="16"/>
  <c r="I76" i="16"/>
  <c r="I77" i="16"/>
  <c r="I78" i="16"/>
  <c r="I80" i="16"/>
  <c r="I83" i="16"/>
  <c r="I84" i="16"/>
  <c r="I85" i="16"/>
  <c r="I88" i="16"/>
  <c r="I89" i="16"/>
  <c r="I91" i="16"/>
  <c r="I93" i="16"/>
  <c r="I28" i="16"/>
  <c r="I29" i="16"/>
  <c r="I30" i="16"/>
  <c r="I32" i="16"/>
  <c r="I33" i="16"/>
  <c r="I41" i="16"/>
  <c r="I42" i="16"/>
  <c r="I45" i="16"/>
  <c r="I47" i="16"/>
  <c r="A24" i="16"/>
  <c r="A23" i="16"/>
  <c r="F73" i="16" l="1"/>
  <c r="I73" i="16" s="1"/>
  <c r="F61" i="16"/>
  <c r="I61" i="16" s="1"/>
  <c r="F49" i="16"/>
  <c r="I49" i="16" s="1"/>
  <c r="F44" i="16"/>
  <c r="I44" i="16" s="1"/>
  <c r="F39" i="16"/>
  <c r="F27" i="16"/>
  <c r="I9" i="16"/>
  <c r="I11" i="16"/>
  <c r="I12" i="16"/>
  <c r="I13" i="16"/>
  <c r="I14" i="16"/>
  <c r="I15" i="16"/>
  <c r="I16" i="16"/>
  <c r="I17" i="16"/>
  <c r="I18" i="16"/>
  <c r="I39" i="16" l="1"/>
  <c r="I27" i="16"/>
  <c r="J95" i="16" s="1"/>
  <c r="A19" i="16"/>
  <c r="I10" i="16"/>
  <c r="A9" i="16"/>
  <c r="B12" i="19"/>
  <c r="B11" i="19"/>
  <c r="A94" i="16"/>
  <c r="A10" i="16" l="1"/>
  <c r="A11" i="16" s="1"/>
  <c r="A12" i="16" s="1"/>
  <c r="J20" i="16"/>
  <c r="C16" i="19" l="1"/>
  <c r="D16" i="19" s="1"/>
  <c r="A13" i="16"/>
  <c r="I97" i="16"/>
  <c r="A14" i="16" l="1"/>
  <c r="C17" i="19"/>
  <c r="D17" i="19" s="1"/>
  <c r="A15" i="16" l="1"/>
  <c r="A16" i="16" l="1"/>
  <c r="A17" i="16" l="1"/>
  <c r="A18" i="16" s="1"/>
  <c r="A25" i="16" s="1"/>
  <c r="A26" i="16" l="1"/>
  <c r="C18" i="19"/>
  <c r="I99" i="16"/>
  <c r="I98" i="16"/>
  <c r="I101" i="16"/>
  <c r="I100" i="16"/>
  <c r="A27" i="16" l="1"/>
  <c r="A35" i="16"/>
  <c r="D18" i="19"/>
  <c r="D20" i="19" s="1"/>
  <c r="C20" i="19"/>
  <c r="C21" i="19" s="1"/>
  <c r="I102" i="16"/>
  <c r="C5" i="16" s="1"/>
  <c r="A28" i="16" l="1"/>
  <c r="C23" i="19"/>
  <c r="C22" i="19"/>
  <c r="C24" i="19"/>
  <c r="A29" i="16" l="1"/>
  <c r="D25" i="19"/>
  <c r="A30" i="16" l="1"/>
  <c r="A31" i="16" l="1"/>
  <c r="A32" i="16" l="1"/>
  <c r="A33" i="16" s="1"/>
  <c r="A34" i="16" l="1"/>
  <c r="A36" i="16" s="1"/>
  <c r="A37" i="16" l="1"/>
  <c r="A38" i="16" l="1"/>
  <c r="A39" i="16" s="1"/>
  <c r="A40" i="16" l="1"/>
  <c r="A41" i="16" s="1"/>
  <c r="A42" i="16" l="1"/>
  <c r="A43" i="16" l="1"/>
  <c r="A44" i="16" l="1"/>
  <c r="A45" i="16" l="1"/>
  <c r="A46" i="16" s="1"/>
  <c r="A47" i="16" s="1"/>
</calcChain>
</file>

<file path=xl/sharedStrings.xml><?xml version="1.0" encoding="utf-8"?>
<sst xmlns="http://schemas.openxmlformats.org/spreadsheetml/2006/main" count="260" uniqueCount="98">
  <si>
    <t>UNIT</t>
  </si>
  <si>
    <t>DESCRIPTION</t>
  </si>
  <si>
    <t>UNIT COST</t>
  </si>
  <si>
    <t>TOTAL BASE BID</t>
  </si>
  <si>
    <t>TOTAL COST</t>
  </si>
  <si>
    <t>PROJECT</t>
  </si>
  <si>
    <t>ADDRESS</t>
  </si>
  <si>
    <t>Date of submission</t>
  </si>
  <si>
    <t>Date of plans</t>
  </si>
  <si>
    <t>SR #</t>
  </si>
  <si>
    <t>SUB TOTALS</t>
  </si>
  <si>
    <t>Sheet
No.</t>
  </si>
  <si>
    <t>Detail
No.</t>
  </si>
  <si>
    <t>CSI
No.</t>
  </si>
  <si>
    <t>QTY.</t>
  </si>
  <si>
    <t>Exclusions</t>
  </si>
  <si>
    <t>Next Tab For Detailed Estimate</t>
  </si>
  <si>
    <t>SF</t>
  </si>
  <si>
    <t>LF</t>
  </si>
  <si>
    <t>SITE ESTIMATE</t>
  </si>
  <si>
    <t>SUBTOTAL</t>
  </si>
  <si>
    <t>LS</t>
  </si>
  <si>
    <t>-</t>
  </si>
  <si>
    <t>DIVISION NO.</t>
  </si>
  <si>
    <t>COST/ SF</t>
  </si>
  <si>
    <t>TOTAL TRADE COST</t>
  </si>
  <si>
    <t>OVERHEADS &amp; PROFITS</t>
  </si>
  <si>
    <t>INSURANCES</t>
  </si>
  <si>
    <t>CONTIGENCY</t>
  </si>
  <si>
    <t>PROJECT INFO:</t>
  </si>
  <si>
    <t>DATE:</t>
  </si>
  <si>
    <t>PROJECT ID:</t>
  </si>
  <si>
    <t>SCOPE:</t>
  </si>
  <si>
    <t>AREA SUMMARY:</t>
  </si>
  <si>
    <t>BUILDING GSF</t>
  </si>
  <si>
    <t>No. of Floors:</t>
  </si>
  <si>
    <t>SUMMARY</t>
  </si>
  <si>
    <t>TOTAL PROJECT COST</t>
  </si>
  <si>
    <t>TOTAL PROPOSED BID</t>
  </si>
  <si>
    <t>AMOUNT</t>
  </si>
  <si>
    <t>Project Manager</t>
  </si>
  <si>
    <t>Field Superintendent</t>
  </si>
  <si>
    <t>Bonds</t>
  </si>
  <si>
    <t>Permitting</t>
  </si>
  <si>
    <t>Mobilization Cost</t>
  </si>
  <si>
    <t>Temp Fencing, Toilets, Utilities</t>
  </si>
  <si>
    <t>Jobsite Signage, Trailer, Security</t>
  </si>
  <si>
    <t>Dumpsters, Tools</t>
  </si>
  <si>
    <t>Clean-up</t>
  </si>
  <si>
    <t>Procore, Web Cameras</t>
  </si>
  <si>
    <t>DIVISION 01 -  GENERAL REQUIREMENTS</t>
  </si>
  <si>
    <t>Subtotal (General Requirements)</t>
  </si>
  <si>
    <t>Division 01</t>
  </si>
  <si>
    <t>General Requirements</t>
  </si>
  <si>
    <t>General Construction (GC) Takeoff Divisions</t>
  </si>
  <si>
    <t>Division 09</t>
  </si>
  <si>
    <t>Finishes</t>
  </si>
  <si>
    <t>DIVISION 09 -  FINISHES</t>
  </si>
  <si>
    <t>DRYWALL ASSEMBLIES</t>
  </si>
  <si>
    <t>WALL TYPE - 1</t>
  </si>
  <si>
    <t>A101</t>
  </si>
  <si>
    <t>Wall Types/A400</t>
  </si>
  <si>
    <t>1 Layer of 5/8" Gypsum Board On Both Sides of Wall</t>
  </si>
  <si>
    <t xml:space="preserve">4'x8' GB Sheet </t>
  </si>
  <si>
    <t>500' Tape Roll</t>
  </si>
  <si>
    <t>Joint Compound</t>
  </si>
  <si>
    <t>1-1/4" Drywall Screws</t>
  </si>
  <si>
    <t xml:space="preserve">Sealant @ Top &amp; Bottom </t>
  </si>
  <si>
    <t>20GA. 3-5/8" Metal Studs @ 16" O.C.</t>
  </si>
  <si>
    <t>Approx. Quantity of Studs</t>
  </si>
  <si>
    <t>20GA. 3-5/8" Metal Tracks @ Top &amp; Bottom</t>
  </si>
  <si>
    <t>20GA. 3-5/8" Metal Diagonal Bracing @ 48" O.C.</t>
  </si>
  <si>
    <t>WALL TYPE - 1A</t>
  </si>
  <si>
    <t>1 Layer of 1/2" USG Durarock Gypsum Board On One Side of Wall</t>
  </si>
  <si>
    <t>1 Layer of 5/8" Moisture Resistant Gypsum Board On One Side of Wall</t>
  </si>
  <si>
    <t>WALL TYPE - 2</t>
  </si>
  <si>
    <t>1 Layer of 5/8" Gypsum Board On One Side of Wall</t>
  </si>
  <si>
    <t>WALL TYPE - 2A</t>
  </si>
  <si>
    <t>DETAIL 1/A402</t>
  </si>
  <si>
    <t>Detail 1/A402</t>
  </si>
  <si>
    <t>3/4" MDF Plywood Panels</t>
  </si>
  <si>
    <t>20GA. 2-1/2" Metal Studs @ 16" O.C.</t>
  </si>
  <si>
    <t>20GA. 2-1/2" Metal Tracks @ Top &amp; Bottom</t>
  </si>
  <si>
    <t>20GA. 1-5/8" Metal Studs @ 16" O.C.</t>
  </si>
  <si>
    <t>20GA. 1-5/8" Metal Tracks @ Top &amp; Bottom</t>
  </si>
  <si>
    <t>GWB CEILING</t>
  </si>
  <si>
    <t>A102</t>
  </si>
  <si>
    <t>Ceiling Detail/A403</t>
  </si>
  <si>
    <r>
      <rPr>
        <b/>
        <sz val="12"/>
        <rFont val="Calibri"/>
        <family val="2"/>
        <scheme val="minor"/>
      </rPr>
      <t>Gypsum Board Ceiling As;</t>
    </r>
    <r>
      <rPr>
        <sz val="12"/>
        <rFont val="Calibri"/>
        <family val="2"/>
        <scheme val="minor"/>
      </rPr>
      <t xml:space="preserve">
- 1 Layer of 5/8" Gypsum Board Ceiling 
- 1-1/2" Channels @ 4'-0" O.C. Max.
- 7/8" Furring Channels
- Metal Furring Clips
- Hanger Wire @ 4'-0" O.C. Max.</t>
    </r>
  </si>
  <si>
    <t>ACT CEILING</t>
  </si>
  <si>
    <t>Finish Schedule/G009</t>
  </si>
  <si>
    <r>
      <t xml:space="preserve">AC-5 ACT Ceiling Tiles
</t>
    </r>
    <r>
      <rPr>
        <sz val="12"/>
        <rFont val="Calibri"/>
        <family val="2"/>
        <scheme val="minor"/>
      </rPr>
      <t>Size: 2'-0" x 2'-0" Tegular Tile W/ 15/16" Grid
Manufacturer: Armstrong
Model/Color: Lyra Tegular, 2'X2'X5/8" #8360PB
Blizzard White 15/16" Exposed Tee Grid System Main Beam #7301ZW; 2'-0" Cross Tee #XL7328ZW; 4'-0" Cross Tee #XL7342ZW; Wall Angle #7800ZW</t>
    </r>
  </si>
  <si>
    <t>Sheets</t>
  </si>
  <si>
    <t>Rolls</t>
  </si>
  <si>
    <t>Gallons</t>
  </si>
  <si>
    <t>Pounds</t>
  </si>
  <si>
    <t>EA</t>
  </si>
  <si>
    <t>Subtotal (Finishes)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</si>
</sst>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"/>
    <numFmt numFmtId="165" formatCode="_(&quot;$&quot;* #,##0_);_(&quot;$&quot;* \(#,##0\);_(&quot;$&quot;* &quot;-&quot;??_);_(@_)"/>
    <numFmt numFmtId="166" formatCode="_(&quot;$&quot;* #,##0_);_(&quot;$&quot;* \(#,##0\);_(&quot;$&quot;* &quot;-&quot;?_);_(@_)"/>
    <numFmt numFmtId="167" formatCode="_(&quot;$&quot;* #,##0.00_);_(&quot;$&quot;* \(#,##0.00\);_(&quot;$&quot;* &quot;-&quot;?_);_(@_)"/>
    <numFmt numFmtId="168" formatCode="0.0000000"/>
    <numFmt numFmtId="169" formatCode="0\ &quot;CY&quot;"/>
    <numFmt numFmtId="170" formatCode="0.0%"/>
    <numFmt numFmtId="171" formatCode="&quot;$&quot;#,##0.00"/>
    <numFmt numFmtId="172" formatCode="mm/dd/yy;@"/>
    <numFmt numFmtId="173" formatCode="_(* #,##0_);_(* \(#,##0\);_(* &quot;-&quot;??_);_(@_)"/>
  </numFmts>
  <fonts count="52" x14ac:knownFonts="1">
    <font>
      <sz val="12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Verdana"/>
      <family val="2"/>
    </font>
    <font>
      <sz val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name val="Arial"/>
      <family val="2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0"/>
      <name val="Calibri"/>
      <family val="2"/>
      <scheme val="minor"/>
    </font>
    <font>
      <u/>
      <sz val="12"/>
      <color theme="10"/>
      <name val="Arial"/>
      <family val="2"/>
    </font>
    <font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0"/>
      <name val="Verdana"/>
      <family val="2"/>
    </font>
    <font>
      <b/>
      <i/>
      <sz val="12"/>
      <color rgb="FF00206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name val="Calibri"/>
      <family val="2"/>
      <scheme val="minor"/>
    </font>
    <font>
      <b/>
      <i/>
      <sz val="12"/>
      <color rgb="FFFF0000"/>
      <name val="Calibri"/>
      <family val="2"/>
      <scheme val="minor"/>
    </font>
    <font>
      <b/>
      <i/>
      <sz val="12"/>
      <name val="Times New Roman"/>
      <family val="1"/>
    </font>
    <font>
      <sz val="12"/>
      <name val="Arial"/>
    </font>
    <font>
      <b/>
      <sz val="12"/>
      <color theme="0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b/>
      <sz val="10"/>
      <name val="Times New Roman"/>
      <family val="1"/>
    </font>
    <font>
      <sz val="12"/>
      <color theme="0"/>
      <name val="Times New Roman"/>
      <family val="1"/>
    </font>
    <font>
      <b/>
      <i/>
      <sz val="12"/>
      <color rgb="FFFF0000"/>
      <name val="Times New Roman"/>
      <family val="1"/>
    </font>
    <font>
      <b/>
      <i/>
      <sz val="12"/>
      <color rgb="FFFF512C"/>
      <name val="Times New Roman"/>
      <family val="1"/>
    </font>
    <font>
      <b/>
      <i/>
      <sz val="12"/>
      <color theme="5" tint="-0.249977111117893"/>
      <name val="Times New Roman"/>
      <family val="1"/>
    </font>
    <font>
      <b/>
      <sz val="12"/>
      <color rgb="FF0000CC"/>
      <name val="Calibri"/>
      <family val="2"/>
      <scheme val="minor"/>
    </font>
    <font>
      <b/>
      <sz val="12"/>
      <color rgb="FF0000B3"/>
      <name val="Calibri"/>
      <family val="2"/>
      <scheme val="minor"/>
    </font>
    <font>
      <b/>
      <u/>
      <sz val="12"/>
      <name val="Calibri"/>
      <family val="2"/>
      <scheme val="minor"/>
    </font>
    <font>
      <sz val="14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rgb="FFFED2DC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6666"/>
        <bgColor indexed="64"/>
      </patternFill>
    </fill>
    <fill>
      <patternFill patternType="solid">
        <fgColor rgb="FF0000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theme="2" tint="-9.9978637043366805E-2"/>
        <bgColor indexed="64"/>
      </patternFill>
    </fill>
  </fills>
  <borders count="3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60">
    <xf numFmtId="0" fontId="0" fillId="0" borderId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9" borderId="0" applyNumberFormat="0" applyBorder="0" applyAlignment="0" applyProtection="0"/>
    <xf numFmtId="0" fontId="9" fillId="3" borderId="0" applyNumberFormat="0" applyBorder="0" applyAlignment="0" applyProtection="0"/>
    <xf numFmtId="0" fontId="10" fillId="20" borderId="1" applyNumberFormat="0" applyAlignment="0" applyProtection="0"/>
    <xf numFmtId="0" fontId="11" fillId="21" borderId="2" applyNumberFormat="0" applyAlignment="0" applyProtection="0"/>
    <xf numFmtId="0" fontId="12" fillId="0" borderId="0" applyNumberFormat="0" applyFill="0" applyBorder="0" applyAlignment="0" applyProtection="0"/>
    <xf numFmtId="0" fontId="13" fillId="4" borderId="0" applyNumberFormat="0" applyBorder="0" applyAlignment="0" applyProtection="0"/>
    <xf numFmtId="0" fontId="14" fillId="0" borderId="3" applyNumberFormat="0" applyFill="0" applyAlignment="0" applyProtection="0"/>
    <xf numFmtId="0" fontId="15" fillId="0" borderId="4" applyNumberFormat="0" applyFill="0" applyAlignment="0" applyProtection="0"/>
    <xf numFmtId="0" fontId="16" fillId="0" borderId="5" applyNumberFormat="0" applyFill="0" applyAlignment="0" applyProtection="0"/>
    <xf numFmtId="0" fontId="16" fillId="0" borderId="0" applyNumberFormat="0" applyFill="0" applyBorder="0" applyAlignment="0" applyProtection="0"/>
    <xf numFmtId="0" fontId="17" fillId="7" borderId="1" applyNumberFormat="0" applyAlignment="0" applyProtection="0"/>
    <xf numFmtId="0" fontId="18" fillId="0" borderId="6" applyNumberFormat="0" applyFill="0" applyAlignment="0" applyProtection="0"/>
    <xf numFmtId="0" fontId="19" fillId="22" borderId="0" applyNumberFormat="0" applyBorder="0" applyAlignment="0" applyProtection="0"/>
    <xf numFmtId="0" fontId="6" fillId="0" borderId="0"/>
    <xf numFmtId="0" fontId="6" fillId="23" borderId="7" applyNumberFormat="0" applyFont="0" applyAlignment="0" applyProtection="0"/>
    <xf numFmtId="0" fontId="20" fillId="20" borderId="8" applyNumberForma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0" borderId="0" applyNumberFormat="0" applyFill="0" applyBorder="0" applyAlignment="0" applyProtection="0"/>
    <xf numFmtId="0" fontId="4" fillId="0" borderId="0"/>
    <xf numFmtId="0" fontId="24" fillId="0" borderId="0"/>
    <xf numFmtId="0" fontId="6" fillId="0" borderId="0"/>
    <xf numFmtId="43" fontId="24" fillId="0" borderId="0" applyFont="0" applyFill="0" applyBorder="0" applyAlignment="0" applyProtection="0"/>
    <xf numFmtId="0" fontId="25" fillId="0" borderId="0"/>
    <xf numFmtId="43" fontId="6" fillId="0" borderId="0" applyFont="0" applyFill="0" applyBorder="0" applyAlignment="0" applyProtection="0"/>
    <xf numFmtId="0" fontId="6" fillId="0" borderId="0"/>
    <xf numFmtId="44" fontId="25" fillId="0" borderId="0" applyFont="0" applyFill="0" applyBorder="0" applyAlignment="0" applyProtection="0"/>
    <xf numFmtId="0" fontId="3" fillId="0" borderId="0"/>
    <xf numFmtId="0" fontId="6" fillId="0" borderId="0"/>
    <xf numFmtId="0" fontId="3" fillId="0" borderId="0"/>
    <xf numFmtId="0" fontId="29" fillId="0" borderId="0" applyNumberFormat="0" applyFill="0" applyBorder="0" applyAlignment="0" applyProtection="0"/>
    <xf numFmtId="44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2" fillId="0" borderId="0"/>
    <xf numFmtId="0" fontId="1" fillId="0" borderId="0"/>
    <xf numFmtId="44" fontId="39" fillId="0" borderId="0" applyFont="0" applyFill="0" applyBorder="0" applyAlignment="0" applyProtection="0"/>
  </cellStyleXfs>
  <cellXfs count="218">
    <xf numFmtId="0" fontId="0" fillId="0" borderId="0" xfId="0"/>
    <xf numFmtId="14" fontId="26" fillId="24" borderId="0" xfId="0" applyNumberFormat="1" applyFont="1" applyFill="1" applyAlignment="1">
      <alignment horizontal="left" vertical="top"/>
    </xf>
    <xf numFmtId="0" fontId="26" fillId="24" borderId="10" xfId="45" applyFont="1" applyFill="1" applyBorder="1" applyAlignment="1">
      <alignment horizontal="center" vertical="top" wrapText="1"/>
    </xf>
    <xf numFmtId="0" fontId="26" fillId="0" borderId="0" xfId="45" applyFont="1" applyAlignment="1">
      <alignment vertical="top"/>
    </xf>
    <xf numFmtId="0" fontId="26" fillId="0" borderId="10" xfId="45" applyFont="1" applyBorder="1" applyAlignment="1">
      <alignment horizontal="center" vertical="top"/>
    </xf>
    <xf numFmtId="165" fontId="27" fillId="24" borderId="0" xfId="55" applyNumberFormat="1" applyFont="1" applyFill="1" applyBorder="1" applyAlignment="1" applyProtection="1">
      <alignment horizontal="left" vertical="top"/>
    </xf>
    <xf numFmtId="0" fontId="27" fillId="24" borderId="0" xfId="0" applyFont="1" applyFill="1" applyAlignment="1">
      <alignment horizontal="left" vertical="top"/>
    </xf>
    <xf numFmtId="2" fontId="5" fillId="24" borderId="11" xfId="45" applyNumberFormat="1" applyFont="1" applyFill="1" applyBorder="1" applyAlignment="1">
      <alignment vertical="top"/>
    </xf>
    <xf numFmtId="2" fontId="27" fillId="24" borderId="11" xfId="45" applyNumberFormat="1" applyFont="1" applyFill="1" applyBorder="1" applyAlignment="1">
      <alignment horizontal="left" vertical="top"/>
    </xf>
    <xf numFmtId="2" fontId="5" fillId="24" borderId="0" xfId="45" applyNumberFormat="1" applyFont="1" applyFill="1" applyAlignment="1">
      <alignment vertical="top"/>
    </xf>
    <xf numFmtId="0" fontId="26" fillId="24" borderId="0" xfId="45" applyFont="1" applyFill="1" applyAlignment="1">
      <alignment vertical="top"/>
    </xf>
    <xf numFmtId="2" fontId="27" fillId="24" borderId="0" xfId="45" applyNumberFormat="1" applyFont="1" applyFill="1" applyAlignment="1">
      <alignment horizontal="left" vertical="top"/>
    </xf>
    <xf numFmtId="0" fontId="31" fillId="25" borderId="0" xfId="45" applyFont="1" applyFill="1" applyAlignment="1">
      <alignment vertical="top"/>
    </xf>
    <xf numFmtId="0" fontId="26" fillId="24" borderId="10" xfId="45" applyFont="1" applyFill="1" applyBorder="1" applyAlignment="1">
      <alignment horizontal="center" vertical="top"/>
    </xf>
    <xf numFmtId="0" fontId="26" fillId="0" borderId="0" xfId="45" applyFont="1" applyAlignment="1">
      <alignment horizontal="center" vertical="top"/>
    </xf>
    <xf numFmtId="2" fontId="26" fillId="0" borderId="0" xfId="45" applyNumberFormat="1" applyFont="1" applyAlignment="1">
      <alignment horizontal="left" vertical="top" wrapText="1"/>
    </xf>
    <xf numFmtId="1" fontId="26" fillId="0" borderId="0" xfId="45" applyNumberFormat="1" applyFont="1" applyAlignment="1">
      <alignment horizontal="center" vertical="top" wrapText="1"/>
    </xf>
    <xf numFmtId="44" fontId="26" fillId="0" borderId="0" xfId="55" applyFont="1" applyBorder="1" applyAlignment="1">
      <alignment horizontal="center" vertical="top"/>
    </xf>
    <xf numFmtId="164" fontId="26" fillId="0" borderId="0" xfId="45" applyNumberFormat="1" applyFont="1" applyAlignment="1">
      <alignment vertical="top"/>
    </xf>
    <xf numFmtId="0" fontId="26" fillId="0" borderId="12" xfId="45" applyFont="1" applyBorder="1" applyAlignment="1">
      <alignment horizontal="center" vertical="top"/>
    </xf>
    <xf numFmtId="2" fontId="29" fillId="24" borderId="0" xfId="54" applyNumberFormat="1" applyFill="1" applyBorder="1" applyAlignment="1">
      <alignment horizontal="center" vertical="top"/>
    </xf>
    <xf numFmtId="0" fontId="26" fillId="24" borderId="17" xfId="45" applyFont="1" applyFill="1" applyBorder="1" applyAlignment="1">
      <alignment vertical="top"/>
    </xf>
    <xf numFmtId="0" fontId="26" fillId="0" borderId="21" xfId="45" applyFont="1" applyBorder="1" applyAlignment="1">
      <alignment horizontal="center" vertical="top"/>
    </xf>
    <xf numFmtId="2" fontId="26" fillId="0" borderId="21" xfId="45" applyNumberFormat="1" applyFont="1" applyBorder="1" applyAlignment="1">
      <alignment horizontal="left" vertical="top" wrapText="1"/>
    </xf>
    <xf numFmtId="1" fontId="26" fillId="0" borderId="21" xfId="45" applyNumberFormat="1" applyFont="1" applyBorder="1" applyAlignment="1">
      <alignment horizontal="center" vertical="top" wrapText="1"/>
    </xf>
    <xf numFmtId="44" fontId="26" fillId="0" borderId="21" xfId="55" applyFont="1" applyBorder="1" applyAlignment="1">
      <alignment horizontal="center" vertical="top"/>
    </xf>
    <xf numFmtId="164" fontId="26" fillId="0" borderId="21" xfId="45" applyNumberFormat="1" applyFont="1" applyBorder="1" applyAlignment="1">
      <alignment vertical="top"/>
    </xf>
    <xf numFmtId="169" fontId="36" fillId="24" borderId="10" xfId="45" applyNumberFormat="1" applyFont="1" applyFill="1" applyBorder="1" applyAlignment="1">
      <alignment horizontal="center" vertical="top" wrapText="1"/>
    </xf>
    <xf numFmtId="0" fontId="26" fillId="24" borderId="22" xfId="45" applyFont="1" applyFill="1" applyBorder="1" applyAlignment="1">
      <alignment vertical="top"/>
    </xf>
    <xf numFmtId="0" fontId="6" fillId="0" borderId="0" xfId="45"/>
    <xf numFmtId="0" fontId="27" fillId="24" borderId="0" xfId="45" applyFont="1" applyFill="1" applyAlignment="1">
      <alignment horizontal="left" vertical="top"/>
    </xf>
    <xf numFmtId="0" fontId="27" fillId="24" borderId="17" xfId="45" applyFont="1" applyFill="1" applyBorder="1" applyAlignment="1">
      <alignment horizontal="left" vertical="top"/>
    </xf>
    <xf numFmtId="14" fontId="26" fillId="24" borderId="0" xfId="45" applyNumberFormat="1" applyFont="1" applyFill="1" applyAlignment="1">
      <alignment horizontal="left" vertical="top"/>
    </xf>
    <xf numFmtId="14" fontId="26" fillId="24" borderId="17" xfId="45" applyNumberFormat="1" applyFont="1" applyFill="1" applyBorder="1" applyAlignment="1">
      <alignment horizontal="left" vertical="top"/>
    </xf>
    <xf numFmtId="0" fontId="6" fillId="24" borderId="0" xfId="45" applyFill="1"/>
    <xf numFmtId="0" fontId="6" fillId="0" borderId="17" xfId="45" applyBorder="1"/>
    <xf numFmtId="0" fontId="6" fillId="0" borderId="18" xfId="45" applyBorder="1"/>
    <xf numFmtId="165" fontId="35" fillId="26" borderId="16" xfId="45" applyNumberFormat="1" applyFont="1" applyFill="1" applyBorder="1" applyAlignment="1">
      <alignment horizontal="left" vertical="top"/>
    </xf>
    <xf numFmtId="0" fontId="27" fillId="24" borderId="11" xfId="45" applyFont="1" applyFill="1" applyBorder="1" applyAlignment="1">
      <alignment vertical="top"/>
    </xf>
    <xf numFmtId="168" fontId="26" fillId="24" borderId="0" xfId="45" applyNumberFormat="1" applyFont="1" applyFill="1" applyAlignment="1">
      <alignment vertical="top"/>
    </xf>
    <xf numFmtId="0" fontId="34" fillId="0" borderId="24" xfId="45" applyFont="1" applyBorder="1" applyAlignment="1">
      <alignment horizontal="left" vertical="top"/>
    </xf>
    <xf numFmtId="0" fontId="26" fillId="0" borderId="11" xfId="45" applyFont="1" applyBorder="1" applyAlignment="1">
      <alignment horizontal="center" vertical="top"/>
    </xf>
    <xf numFmtId="2" fontId="26" fillId="0" borderId="11" xfId="45" applyNumberFormat="1" applyFont="1" applyBorder="1" applyAlignment="1">
      <alignment horizontal="left" vertical="top" wrapText="1"/>
    </xf>
    <xf numFmtId="1" fontId="26" fillId="0" borderId="11" xfId="45" applyNumberFormat="1" applyFont="1" applyBorder="1" applyAlignment="1">
      <alignment horizontal="center" vertical="top" wrapText="1"/>
    </xf>
    <xf numFmtId="164" fontId="26" fillId="0" borderId="11" xfId="45" applyNumberFormat="1" applyFont="1" applyBorder="1" applyAlignment="1">
      <alignment vertical="top"/>
    </xf>
    <xf numFmtId="44" fontId="26" fillId="0" borderId="11" xfId="55" applyFont="1" applyBorder="1" applyAlignment="1">
      <alignment horizontal="center" vertical="top"/>
    </xf>
    <xf numFmtId="2" fontId="42" fillId="24" borderId="11" xfId="45" applyNumberFormat="1" applyFont="1" applyFill="1" applyBorder="1" applyAlignment="1">
      <alignment horizontal="left" vertical="top"/>
    </xf>
    <xf numFmtId="2" fontId="43" fillId="24" borderId="11" xfId="45" applyNumberFormat="1" applyFont="1" applyFill="1" applyBorder="1" applyAlignment="1">
      <alignment vertical="top"/>
    </xf>
    <xf numFmtId="0" fontId="41" fillId="0" borderId="0" xfId="45" applyFont="1"/>
    <xf numFmtId="0" fontId="41" fillId="0" borderId="21" xfId="45" applyFont="1" applyBorder="1"/>
    <xf numFmtId="0" fontId="47" fillId="0" borderId="21" xfId="45" applyFont="1" applyBorder="1"/>
    <xf numFmtId="0" fontId="26" fillId="24" borderId="10" xfId="0" applyFont="1" applyFill="1" applyBorder="1" applyAlignment="1">
      <alignment horizontal="center" vertical="top" wrapText="1"/>
    </xf>
    <xf numFmtId="44" fontId="26" fillId="24" borderId="0" xfId="45" applyNumberFormat="1" applyFont="1" applyFill="1" applyAlignment="1">
      <alignment vertical="top"/>
    </xf>
    <xf numFmtId="0" fontId="34" fillId="0" borderId="23" xfId="45" applyFont="1" applyBorder="1" applyAlignment="1">
      <alignment horizontal="left" vertical="top"/>
    </xf>
    <xf numFmtId="2" fontId="42" fillId="24" borderId="12" xfId="0" applyNumberFormat="1" applyFont="1" applyFill="1" applyBorder="1" applyAlignment="1">
      <alignment horizontal="left" vertical="top"/>
    </xf>
    <xf numFmtId="0" fontId="41" fillId="24" borderId="17" xfId="0" applyFont="1" applyFill="1" applyBorder="1" applyAlignment="1">
      <alignment horizontal="center" vertical="top"/>
    </xf>
    <xf numFmtId="0" fontId="42" fillId="24" borderId="0" xfId="0" applyFont="1" applyFill="1" applyAlignment="1">
      <alignment horizontal="left" vertical="top"/>
    </xf>
    <xf numFmtId="0" fontId="41" fillId="24" borderId="12" xfId="0" applyFont="1" applyFill="1" applyBorder="1" applyAlignment="1">
      <alignment horizontal="left" vertical="top"/>
    </xf>
    <xf numFmtId="14" fontId="41" fillId="24" borderId="0" xfId="0" applyNumberFormat="1" applyFont="1" applyFill="1" applyAlignment="1">
      <alignment horizontal="left" vertical="top"/>
    </xf>
    <xf numFmtId="0" fontId="42" fillId="24" borderId="12" xfId="0" applyFont="1" applyFill="1" applyBorder="1" applyAlignment="1">
      <alignment horizontal="left" vertical="top"/>
    </xf>
    <xf numFmtId="165" fontId="42" fillId="24" borderId="0" xfId="55" applyNumberFormat="1" applyFont="1" applyFill="1" applyBorder="1" applyAlignment="1" applyProtection="1">
      <alignment horizontal="left" vertical="top"/>
    </xf>
    <xf numFmtId="2" fontId="45" fillId="24" borderId="0" xfId="45" applyNumberFormat="1" applyFont="1" applyFill="1" applyAlignment="1">
      <alignment vertical="top"/>
    </xf>
    <xf numFmtId="0" fontId="26" fillId="28" borderId="0" xfId="45" applyFont="1" applyFill="1" applyAlignment="1">
      <alignment vertical="top"/>
    </xf>
    <xf numFmtId="0" fontId="26" fillId="28" borderId="11" xfId="45" applyFont="1" applyFill="1" applyBorder="1" applyAlignment="1">
      <alignment vertical="top"/>
    </xf>
    <xf numFmtId="0" fontId="30" fillId="28" borderId="0" xfId="45" applyFont="1" applyFill="1" applyAlignment="1">
      <alignment horizontal="center" vertical="top" wrapText="1"/>
    </xf>
    <xf numFmtId="0" fontId="26" fillId="27" borderId="0" xfId="45" applyFont="1" applyFill="1" applyAlignment="1">
      <alignment vertical="top"/>
    </xf>
    <xf numFmtId="0" fontId="30" fillId="24" borderId="0" xfId="45" applyFont="1" applyFill="1" applyAlignment="1">
      <alignment horizontal="center" vertical="top" wrapText="1"/>
    </xf>
    <xf numFmtId="0" fontId="31" fillId="24" borderId="0" xfId="45" applyFont="1" applyFill="1" applyAlignment="1">
      <alignment vertical="top"/>
    </xf>
    <xf numFmtId="14" fontId="33" fillId="24" borderId="0" xfId="45" applyNumberFormat="1" applyFont="1" applyFill="1" applyAlignment="1">
      <alignment horizontal="left" vertical="top"/>
    </xf>
    <xf numFmtId="0" fontId="26" fillId="24" borderId="11" xfId="45" applyFont="1" applyFill="1" applyBorder="1" applyAlignment="1">
      <alignment vertical="top"/>
    </xf>
    <xf numFmtId="0" fontId="26" fillId="24" borderId="21" xfId="45" applyFont="1" applyFill="1" applyBorder="1" applyAlignment="1">
      <alignment vertical="top"/>
    </xf>
    <xf numFmtId="2" fontId="40" fillId="29" borderId="19" xfId="0" applyNumberFormat="1" applyFont="1" applyFill="1" applyBorder="1" applyAlignment="1">
      <alignment horizontal="left" vertical="top"/>
    </xf>
    <xf numFmtId="2" fontId="40" fillId="29" borderId="14" xfId="0" applyNumberFormat="1" applyFont="1" applyFill="1" applyBorder="1" applyAlignment="1">
      <alignment horizontal="left" vertical="top"/>
    </xf>
    <xf numFmtId="2" fontId="40" fillId="29" borderId="14" xfId="0" applyNumberFormat="1" applyFont="1" applyFill="1" applyBorder="1" applyAlignment="1">
      <alignment vertical="top"/>
    </xf>
    <xf numFmtId="2" fontId="32" fillId="29" borderId="14" xfId="0" applyNumberFormat="1" applyFont="1" applyFill="1" applyBorder="1" applyAlignment="1">
      <alignment vertical="top"/>
    </xf>
    <xf numFmtId="2" fontId="32" fillId="29" borderId="14" xfId="45" applyNumberFormat="1" applyFont="1" applyFill="1" applyBorder="1" applyAlignment="1">
      <alignment horizontal="center" vertical="top"/>
    </xf>
    <xf numFmtId="2" fontId="30" fillId="29" borderId="14" xfId="45" applyNumberFormat="1" applyFont="1" applyFill="1" applyBorder="1" applyAlignment="1">
      <alignment horizontal="center" vertical="top"/>
    </xf>
    <xf numFmtId="44" fontId="30" fillId="29" borderId="14" xfId="55" applyFont="1" applyFill="1" applyBorder="1" applyAlignment="1">
      <alignment horizontal="center" vertical="top"/>
    </xf>
    <xf numFmtId="0" fontId="28" fillId="30" borderId="19" xfId="45" applyFont="1" applyFill="1" applyBorder="1" applyAlignment="1">
      <alignment horizontal="center" vertical="top" wrapText="1"/>
    </xf>
    <xf numFmtId="1" fontId="28" fillId="30" borderId="14" xfId="45" applyNumberFormat="1" applyFont="1" applyFill="1" applyBorder="1" applyAlignment="1">
      <alignment horizontal="center" vertical="top" wrapText="1"/>
    </xf>
    <xf numFmtId="0" fontId="28" fillId="30" borderId="14" xfId="45" applyFont="1" applyFill="1" applyBorder="1" applyAlignment="1">
      <alignment horizontal="center" vertical="top" wrapText="1"/>
    </xf>
    <xf numFmtId="164" fontId="28" fillId="30" borderId="14" xfId="45" applyNumberFormat="1" applyFont="1" applyFill="1" applyBorder="1" applyAlignment="1">
      <alignment horizontal="center" vertical="top" wrapText="1"/>
    </xf>
    <xf numFmtId="0" fontId="28" fillId="24" borderId="12" xfId="45" applyFont="1" applyFill="1" applyBorder="1" applyAlignment="1">
      <alignment horizontal="center" vertical="top" wrapText="1"/>
    </xf>
    <xf numFmtId="1" fontId="28" fillId="24" borderId="0" xfId="45" applyNumberFormat="1" applyFont="1" applyFill="1" applyBorder="1" applyAlignment="1">
      <alignment horizontal="center" vertical="top" wrapText="1"/>
    </xf>
    <xf numFmtId="164" fontId="28" fillId="24" borderId="0" xfId="45" applyNumberFormat="1" applyFont="1" applyFill="1" applyBorder="1" applyAlignment="1">
      <alignment horizontal="center" vertical="top" wrapText="1"/>
    </xf>
    <xf numFmtId="1" fontId="28" fillId="24" borderId="11" xfId="45" applyNumberFormat="1" applyFont="1" applyFill="1" applyBorder="1" applyAlignment="1">
      <alignment horizontal="center" vertical="top" wrapText="1"/>
    </xf>
    <xf numFmtId="0" fontId="28" fillId="24" borderId="11" xfId="45" applyFont="1" applyFill="1" applyBorder="1" applyAlignment="1">
      <alignment horizontal="center" vertical="top" wrapText="1"/>
    </xf>
    <xf numFmtId="166" fontId="27" fillId="24" borderId="0" xfId="45" applyNumberFormat="1" applyFont="1" applyFill="1" applyBorder="1" applyAlignment="1">
      <alignment horizontal="center" vertical="top"/>
    </xf>
    <xf numFmtId="0" fontId="26" fillId="0" borderId="13" xfId="45" applyFont="1" applyBorder="1" applyAlignment="1">
      <alignment horizontal="center" vertical="top"/>
    </xf>
    <xf numFmtId="165" fontId="26" fillId="0" borderId="10" xfId="45" applyNumberFormat="1" applyFont="1" applyBorder="1" applyAlignment="1">
      <alignment horizontal="center" vertical="top"/>
    </xf>
    <xf numFmtId="0" fontId="26" fillId="0" borderId="0" xfId="45" applyFont="1" applyBorder="1" applyAlignment="1">
      <alignment horizontal="center" vertical="top"/>
    </xf>
    <xf numFmtId="1" fontId="27" fillId="0" borderId="0" xfId="45" applyNumberFormat="1" applyFont="1" applyBorder="1" applyAlignment="1">
      <alignment horizontal="left" vertical="top"/>
    </xf>
    <xf numFmtId="0" fontId="26" fillId="0" borderId="0" xfId="45" applyFont="1" applyBorder="1" applyAlignment="1">
      <alignment horizontal="left" vertical="top" wrapText="1"/>
    </xf>
    <xf numFmtId="1" fontId="26" fillId="0" borderId="0" xfId="45" applyNumberFormat="1" applyFont="1" applyBorder="1" applyAlignment="1">
      <alignment horizontal="center" vertical="top"/>
    </xf>
    <xf numFmtId="44" fontId="26" fillId="0" borderId="0" xfId="55" applyFont="1" applyFill="1" applyBorder="1" applyAlignment="1">
      <alignment horizontal="center" vertical="top"/>
    </xf>
    <xf numFmtId="164" fontId="26" fillId="0" borderId="0" xfId="45" applyNumberFormat="1" applyFont="1" applyBorder="1" applyAlignment="1">
      <alignment vertical="top"/>
    </xf>
    <xf numFmtId="0" fontId="31" fillId="24" borderId="0" xfId="45" applyFont="1" applyFill="1" applyBorder="1" applyAlignment="1">
      <alignment vertical="top"/>
    </xf>
    <xf numFmtId="0" fontId="26" fillId="0" borderId="25" xfId="45" applyFont="1" applyBorder="1" applyAlignment="1">
      <alignment horizontal="center" vertical="top"/>
    </xf>
    <xf numFmtId="0" fontId="26" fillId="24" borderId="25" xfId="45" applyFont="1" applyFill="1" applyBorder="1" applyAlignment="1">
      <alignment horizontal="center" vertical="top"/>
    </xf>
    <xf numFmtId="0" fontId="26" fillId="24" borderId="25" xfId="45" applyFont="1" applyFill="1" applyBorder="1" applyAlignment="1">
      <alignment horizontal="center" vertical="top" wrapText="1"/>
    </xf>
    <xf numFmtId="1" fontId="26" fillId="24" borderId="25" xfId="45" applyNumberFormat="1" applyFont="1" applyFill="1" applyBorder="1" applyAlignment="1">
      <alignment horizontal="right" vertical="top"/>
    </xf>
    <xf numFmtId="0" fontId="37" fillId="0" borderId="25" xfId="45" applyFont="1" applyBorder="1" applyAlignment="1">
      <alignment vertical="top" wrapText="1"/>
    </xf>
    <xf numFmtId="41" fontId="26" fillId="24" borderId="25" xfId="45" applyNumberFormat="1" applyFont="1" applyFill="1" applyBorder="1" applyAlignment="1">
      <alignment horizontal="center" vertical="top"/>
    </xf>
    <xf numFmtId="167" fontId="26" fillId="24" borderId="25" xfId="45" applyNumberFormat="1" applyFont="1" applyFill="1" applyBorder="1" applyAlignment="1">
      <alignment horizontal="center" vertical="top"/>
    </xf>
    <xf numFmtId="165" fontId="26" fillId="24" borderId="25" xfId="45" applyNumberFormat="1" applyFont="1" applyFill="1" applyBorder="1" applyAlignment="1">
      <alignment horizontal="center" vertical="top"/>
    </xf>
    <xf numFmtId="165" fontId="26" fillId="24" borderId="0" xfId="45" applyNumberFormat="1" applyFont="1" applyFill="1" applyBorder="1" applyAlignment="1">
      <alignment horizontal="center" vertical="top"/>
    </xf>
    <xf numFmtId="44" fontId="26" fillId="0" borderId="10" xfId="55" applyFont="1" applyFill="1" applyBorder="1" applyAlignment="1" applyProtection="1">
      <alignment horizontal="center" vertical="top"/>
    </xf>
    <xf numFmtId="44" fontId="26" fillId="0" borderId="13" xfId="55" applyFont="1" applyFill="1" applyBorder="1" applyAlignment="1">
      <alignment horizontal="center" vertical="top"/>
    </xf>
    <xf numFmtId="166" fontId="27" fillId="0" borderId="13" xfId="45" applyNumberFormat="1" applyFont="1" applyBorder="1" applyAlignment="1">
      <alignment horizontal="center" vertical="top"/>
    </xf>
    <xf numFmtId="0" fontId="28" fillId="32" borderId="19" xfId="0" applyFont="1" applyFill="1" applyBorder="1" applyAlignment="1">
      <alignment horizontal="center" vertical="center"/>
    </xf>
    <xf numFmtId="49" fontId="27" fillId="0" borderId="26" xfId="0" applyNumberFormat="1" applyFont="1" applyBorder="1" applyAlignment="1">
      <alignment horizontal="center" vertical="center"/>
    </xf>
    <xf numFmtId="165" fontId="35" fillId="33" borderId="16" xfId="59" applyNumberFormat="1" applyFont="1" applyFill="1" applyBorder="1" applyAlignment="1">
      <alignment vertical="center"/>
    </xf>
    <xf numFmtId="0" fontId="35" fillId="33" borderId="16" xfId="59" applyNumberFormat="1" applyFont="1" applyFill="1" applyBorder="1" applyAlignment="1">
      <alignment vertical="center"/>
    </xf>
    <xf numFmtId="9" fontId="35" fillId="33" borderId="0" xfId="0" applyNumberFormat="1" applyFont="1" applyFill="1" applyAlignment="1">
      <alignment horizontal="center" vertical="center"/>
    </xf>
    <xf numFmtId="0" fontId="35" fillId="31" borderId="24" xfId="0" applyFont="1" applyFill="1" applyBorder="1" applyAlignment="1">
      <alignment vertical="center"/>
    </xf>
    <xf numFmtId="171" fontId="35" fillId="31" borderId="11" xfId="0" applyNumberFormat="1" applyFont="1" applyFill="1" applyBorder="1" applyAlignment="1">
      <alignment horizontal="center" vertical="center"/>
    </xf>
    <xf numFmtId="0" fontId="27" fillId="31" borderId="22" xfId="45" applyFont="1" applyFill="1" applyBorder="1" applyAlignment="1">
      <alignment horizontal="left" vertical="top"/>
    </xf>
    <xf numFmtId="0" fontId="35" fillId="31" borderId="12" xfId="0" applyFont="1" applyFill="1" applyBorder="1" applyAlignment="1">
      <alignment vertical="center"/>
    </xf>
    <xf numFmtId="9" fontId="35" fillId="31" borderId="0" xfId="0" applyNumberFormat="1" applyFont="1" applyFill="1" applyBorder="1" applyAlignment="1">
      <alignment horizontal="center" vertical="center"/>
    </xf>
    <xf numFmtId="171" fontId="35" fillId="31" borderId="0" xfId="0" applyNumberFormat="1" applyFont="1" applyFill="1" applyBorder="1" applyAlignment="1">
      <alignment horizontal="center" vertical="center"/>
    </xf>
    <xf numFmtId="14" fontId="26" fillId="31" borderId="17" xfId="45" applyNumberFormat="1" applyFont="1" applyFill="1" applyBorder="1" applyAlignment="1">
      <alignment horizontal="left" vertical="top"/>
    </xf>
    <xf numFmtId="14" fontId="26" fillId="31" borderId="18" xfId="45" applyNumberFormat="1" applyFont="1" applyFill="1" applyBorder="1" applyAlignment="1">
      <alignment horizontal="left" vertical="top"/>
    </xf>
    <xf numFmtId="49" fontId="41" fillId="0" borderId="19" xfId="45" applyNumberFormat="1" applyFont="1" applyBorder="1" applyAlignment="1">
      <alignment vertical="top" wrapText="1"/>
    </xf>
    <xf numFmtId="49" fontId="41" fillId="0" borderId="14" xfId="45" applyNumberFormat="1" applyFont="1" applyBorder="1" applyAlignment="1">
      <alignment vertical="top" wrapText="1"/>
    </xf>
    <xf numFmtId="49" fontId="41" fillId="0" borderId="20" xfId="45" applyNumberFormat="1" applyFont="1" applyBorder="1" applyAlignment="1">
      <alignment vertical="top" wrapText="1"/>
    </xf>
    <xf numFmtId="0" fontId="49" fillId="24" borderId="12" xfId="0" applyFont="1" applyFill="1" applyBorder="1" applyAlignment="1">
      <alignment horizontal="left" vertical="center"/>
    </xf>
    <xf numFmtId="0" fontId="27" fillId="24" borderId="12" xfId="0" applyFont="1" applyFill="1" applyBorder="1" applyAlignment="1">
      <alignment vertical="center"/>
    </xf>
    <xf numFmtId="0" fontId="27" fillId="24" borderId="12" xfId="0" applyFont="1" applyFill="1" applyBorder="1" applyAlignment="1">
      <alignment horizontal="left" vertical="center"/>
    </xf>
    <xf numFmtId="0" fontId="31" fillId="24" borderId="23" xfId="0" applyFont="1" applyFill="1" applyBorder="1"/>
    <xf numFmtId="0" fontId="34" fillId="31" borderId="27" xfId="0" applyFont="1" applyFill="1" applyBorder="1" applyAlignment="1">
      <alignment horizontal="left" vertical="center"/>
    </xf>
    <xf numFmtId="0" fontId="34" fillId="31" borderId="19" xfId="0" applyFont="1" applyFill="1" applyBorder="1" applyAlignment="1">
      <alignment horizontal="left" vertical="center"/>
    </xf>
    <xf numFmtId="0" fontId="49" fillId="24" borderId="24" xfId="0" applyFont="1" applyFill="1" applyBorder="1" applyAlignment="1">
      <alignment horizontal="left" vertical="center"/>
    </xf>
    <xf numFmtId="2" fontId="43" fillId="24" borderId="0" xfId="45" applyNumberFormat="1" applyFont="1" applyFill="1" applyBorder="1" applyAlignment="1">
      <alignment vertical="top"/>
    </xf>
    <xf numFmtId="14" fontId="44" fillId="24" borderId="0" xfId="45" applyNumberFormat="1" applyFont="1" applyFill="1" applyBorder="1" applyAlignment="1">
      <alignment vertical="top"/>
    </xf>
    <xf numFmtId="0" fontId="45" fillId="0" borderId="12" xfId="45" applyFont="1" applyBorder="1" applyAlignment="1">
      <alignment horizontal="left" vertical="top"/>
    </xf>
    <xf numFmtId="0" fontId="41" fillId="0" borderId="0" xfId="45" applyFont="1" applyBorder="1"/>
    <xf numFmtId="2" fontId="38" fillId="24" borderId="0" xfId="45" applyNumberFormat="1" applyFont="1" applyFill="1" applyBorder="1" applyAlignment="1">
      <alignment vertical="top"/>
    </xf>
    <xf numFmtId="0" fontId="44" fillId="24" borderId="0" xfId="45" applyFont="1" applyFill="1" applyBorder="1" applyAlignment="1">
      <alignment horizontal="left"/>
    </xf>
    <xf numFmtId="166" fontId="42" fillId="24" borderId="0" xfId="45" applyNumberFormat="1" applyFont="1" applyFill="1" applyBorder="1" applyAlignment="1">
      <alignment horizontal="left" vertical="top"/>
    </xf>
    <xf numFmtId="172" fontId="28" fillId="32" borderId="16" xfId="0" applyNumberFormat="1" applyFont="1" applyFill="1" applyBorder="1" applyAlignment="1">
      <alignment horizontal="center" vertical="center"/>
    </xf>
    <xf numFmtId="165" fontId="31" fillId="31" borderId="16" xfId="0" applyNumberFormat="1" applyFont="1" applyFill="1" applyBorder="1"/>
    <xf numFmtId="14" fontId="27" fillId="24" borderId="0" xfId="0" applyNumberFormat="1" applyFont="1" applyFill="1" applyBorder="1" applyAlignment="1">
      <alignment horizontal="center" vertical="center" wrapText="1"/>
    </xf>
    <xf numFmtId="0" fontId="27" fillId="24" borderId="0" xfId="0" applyFont="1" applyFill="1" applyBorder="1" applyAlignment="1">
      <alignment horizontal="center" vertical="center" wrapText="1"/>
    </xf>
    <xf numFmtId="0" fontId="26" fillId="24" borderId="0" xfId="0" applyFont="1" applyFill="1" applyBorder="1" applyAlignment="1">
      <alignment horizontal="center" vertical="center"/>
    </xf>
    <xf numFmtId="3" fontId="35" fillId="24" borderId="0" xfId="0" applyNumberFormat="1" applyFont="1" applyFill="1" applyBorder="1" applyAlignment="1">
      <alignment horizontal="center"/>
    </xf>
    <xf numFmtId="0" fontId="35" fillId="24" borderId="0" xfId="0" applyFont="1" applyFill="1" applyBorder="1" applyAlignment="1">
      <alignment horizontal="center"/>
    </xf>
    <xf numFmtId="165" fontId="28" fillId="32" borderId="20" xfId="59" applyNumberFormat="1" applyFont="1" applyFill="1" applyBorder="1" applyAlignment="1">
      <alignment vertical="center"/>
    </xf>
    <xf numFmtId="0" fontId="31" fillId="24" borderId="0" xfId="0" applyFont="1" applyFill="1" applyBorder="1"/>
    <xf numFmtId="171" fontId="28" fillId="32" borderId="20" xfId="0" applyNumberFormat="1" applyFont="1" applyFill="1" applyBorder="1" applyAlignment="1">
      <alignment vertical="center"/>
    </xf>
    <xf numFmtId="0" fontId="46" fillId="0" borderId="23" xfId="45" applyFont="1" applyBorder="1"/>
    <xf numFmtId="165" fontId="35" fillId="31" borderId="0" xfId="0" applyNumberFormat="1" applyFont="1" applyFill="1" applyBorder="1" applyAlignment="1">
      <alignment horizontal="center" vertical="center"/>
    </xf>
    <xf numFmtId="0" fontId="35" fillId="31" borderId="0" xfId="0" applyFont="1" applyFill="1" applyBorder="1" applyAlignment="1">
      <alignment vertical="center"/>
    </xf>
    <xf numFmtId="1" fontId="35" fillId="31" borderId="0" xfId="45" applyNumberFormat="1" applyFont="1" applyFill="1" applyBorder="1" applyAlignment="1">
      <alignment horizontal="center" vertical="top"/>
    </xf>
    <xf numFmtId="165" fontId="31" fillId="0" borderId="29" xfId="0" applyNumberFormat="1" applyFont="1" applyBorder="1"/>
    <xf numFmtId="165" fontId="31" fillId="0" borderId="30" xfId="0" applyNumberFormat="1" applyFont="1" applyBorder="1"/>
    <xf numFmtId="0" fontId="31" fillId="0" borderId="29" xfId="0" applyNumberFormat="1" applyFont="1" applyBorder="1"/>
    <xf numFmtId="0" fontId="28" fillId="32" borderId="16" xfId="0" applyFont="1" applyFill="1" applyBorder="1" applyAlignment="1">
      <alignment horizontal="center" vertical="center"/>
    </xf>
    <xf numFmtId="0" fontId="28" fillId="32" borderId="16" xfId="0" applyFont="1" applyFill="1" applyBorder="1" applyAlignment="1">
      <alignment horizontal="center" vertical="center" wrapText="1"/>
    </xf>
    <xf numFmtId="0" fontId="31" fillId="0" borderId="13" xfId="0" applyFont="1" applyBorder="1" applyAlignment="1">
      <alignment vertical="center"/>
    </xf>
    <xf numFmtId="1" fontId="31" fillId="0" borderId="10" xfId="0" applyNumberFormat="1" applyFont="1" applyBorder="1" applyAlignment="1">
      <alignment horizontal="center" vertical="center"/>
    </xf>
    <xf numFmtId="0" fontId="31" fillId="0" borderId="10" xfId="0" applyFont="1" applyBorder="1" applyAlignment="1">
      <alignment vertical="center"/>
    </xf>
    <xf numFmtId="0" fontId="31" fillId="0" borderId="25" xfId="0" applyFont="1" applyBorder="1" applyAlignment="1">
      <alignment vertical="center"/>
    </xf>
    <xf numFmtId="1" fontId="31" fillId="0" borderId="25" xfId="0" applyNumberFormat="1" applyFont="1" applyBorder="1" applyAlignment="1">
      <alignment horizontal="center" vertical="center"/>
    </xf>
    <xf numFmtId="0" fontId="28" fillId="32" borderId="28" xfId="0" applyFont="1" applyFill="1" applyBorder="1" applyAlignment="1">
      <alignment horizontal="center" vertical="center" wrapText="1"/>
    </xf>
    <xf numFmtId="0" fontId="48" fillId="0" borderId="27" xfId="0" applyFont="1" applyBorder="1" applyAlignment="1">
      <alignment vertical="center"/>
    </xf>
    <xf numFmtId="0" fontId="26" fillId="0" borderId="27" xfId="0" applyFont="1" applyBorder="1" applyAlignment="1">
      <alignment vertical="center"/>
    </xf>
    <xf numFmtId="165" fontId="28" fillId="32" borderId="16" xfId="59" applyNumberFormat="1" applyFont="1" applyFill="1" applyBorder="1" applyAlignment="1">
      <alignment vertical="center"/>
    </xf>
    <xf numFmtId="0" fontId="26" fillId="24" borderId="13" xfId="0" applyFont="1" applyFill="1" applyBorder="1" applyAlignment="1">
      <alignment horizontal="center" vertical="top" wrapText="1"/>
    </xf>
    <xf numFmtId="0" fontId="26" fillId="0" borderId="10" xfId="0" applyFont="1" applyBorder="1" applyAlignment="1">
      <alignment horizontal="center" vertical="top"/>
    </xf>
    <xf numFmtId="0" fontId="26" fillId="24" borderId="10" xfId="0" applyFont="1" applyFill="1" applyBorder="1" applyAlignment="1">
      <alignment horizontal="center" vertical="top"/>
    </xf>
    <xf numFmtId="1" fontId="26" fillId="0" borderId="10" xfId="0" applyNumberFormat="1" applyFont="1" applyBorder="1" applyAlignment="1">
      <alignment horizontal="right" vertical="top"/>
    </xf>
    <xf numFmtId="41" fontId="26" fillId="24" borderId="33" xfId="45" applyNumberFormat="1" applyFont="1" applyFill="1" applyBorder="1" applyAlignment="1">
      <alignment horizontal="center" vertical="top"/>
    </xf>
    <xf numFmtId="0" fontId="26" fillId="24" borderId="32" xfId="0" applyFont="1" applyFill="1" applyBorder="1" applyAlignment="1">
      <alignment horizontal="center" vertical="top"/>
    </xf>
    <xf numFmtId="1" fontId="51" fillId="24" borderId="10" xfId="45" applyNumberFormat="1" applyFont="1" applyFill="1" applyBorder="1" applyAlignment="1">
      <alignment horizontal="right" vertical="top"/>
    </xf>
    <xf numFmtId="2" fontId="27" fillId="31" borderId="10" xfId="0" applyNumberFormat="1" applyFont="1" applyFill="1" applyBorder="1" applyAlignment="1">
      <alignment horizontal="center" vertical="center" wrapText="1"/>
    </xf>
    <xf numFmtId="1" fontId="26" fillId="0" borderId="10" xfId="0" applyNumberFormat="1" applyFont="1" applyBorder="1" applyAlignment="1">
      <alignment horizontal="center" vertical="top"/>
    </xf>
    <xf numFmtId="0" fontId="26" fillId="24" borderId="34" xfId="0" applyFont="1" applyFill="1" applyBorder="1" applyAlignment="1">
      <alignment horizontal="center" vertical="top" wrapText="1"/>
    </xf>
    <xf numFmtId="0" fontId="26" fillId="24" borderId="34" xfId="0" applyFont="1" applyFill="1" applyBorder="1" applyAlignment="1">
      <alignment horizontal="center" vertical="top"/>
    </xf>
    <xf numFmtId="2" fontId="50" fillId="24" borderId="13" xfId="0" applyNumberFormat="1" applyFont="1" applyFill="1" applyBorder="1" applyAlignment="1">
      <alignment horizontal="left" vertical="top" wrapText="1"/>
    </xf>
    <xf numFmtId="1" fontId="26" fillId="24" borderId="32" xfId="0" applyNumberFormat="1" applyFont="1" applyFill="1" applyBorder="1" applyAlignment="1">
      <alignment horizontal="center" vertical="top"/>
    </xf>
    <xf numFmtId="1" fontId="27" fillId="24" borderId="10" xfId="0" applyNumberFormat="1" applyFont="1" applyFill="1" applyBorder="1" applyAlignment="1">
      <alignment horizontal="center" vertical="top" wrapText="1"/>
    </xf>
    <xf numFmtId="2" fontId="26" fillId="0" borderId="13" xfId="0" applyNumberFormat="1" applyFont="1" applyBorder="1" applyAlignment="1">
      <alignment horizontal="left" vertical="top" wrapText="1"/>
    </xf>
    <xf numFmtId="1" fontId="26" fillId="0" borderId="13" xfId="0" applyNumberFormat="1" applyFont="1" applyBorder="1" applyAlignment="1">
      <alignment horizontal="center" vertical="top"/>
    </xf>
    <xf numFmtId="0" fontId="26" fillId="24" borderId="35" xfId="0" applyFont="1" applyFill="1" applyBorder="1" applyAlignment="1">
      <alignment horizontal="center" vertical="top" wrapText="1"/>
    </xf>
    <xf numFmtId="0" fontId="26" fillId="24" borderId="35" xfId="0" applyFont="1" applyFill="1" applyBorder="1" applyAlignment="1">
      <alignment horizontal="center" vertical="top"/>
    </xf>
    <xf numFmtId="2" fontId="26" fillId="0" borderId="10" xfId="0" applyNumberFormat="1" applyFont="1" applyBorder="1" applyAlignment="1">
      <alignment horizontal="right" vertical="top" wrapText="1"/>
    </xf>
    <xf numFmtId="2" fontId="26" fillId="0" borderId="13" xfId="0" applyNumberFormat="1" applyFont="1" applyBorder="1" applyAlignment="1">
      <alignment horizontal="right" vertical="top" wrapText="1"/>
    </xf>
    <xf numFmtId="1" fontId="26" fillId="0" borderId="13" xfId="0" applyNumberFormat="1" applyFont="1" applyBorder="1" applyAlignment="1">
      <alignment horizontal="right" vertical="top"/>
    </xf>
    <xf numFmtId="1" fontId="51" fillId="24" borderId="25" xfId="45" applyNumberFormat="1" applyFont="1" applyFill="1" applyBorder="1" applyAlignment="1">
      <alignment horizontal="right" vertical="top"/>
    </xf>
    <xf numFmtId="0" fontId="26" fillId="24" borderId="13" xfId="45" applyFont="1" applyFill="1" applyBorder="1" applyAlignment="1">
      <alignment horizontal="center" vertical="top" wrapText="1"/>
    </xf>
    <xf numFmtId="2" fontId="26" fillId="24" borderId="33" xfId="45" applyNumberFormat="1" applyFont="1" applyFill="1" applyBorder="1" applyAlignment="1">
      <alignment horizontal="left" vertical="top" wrapText="1"/>
    </xf>
    <xf numFmtId="1" fontId="26" fillId="24" borderId="33" xfId="45" applyNumberFormat="1" applyFont="1" applyFill="1" applyBorder="1" applyAlignment="1">
      <alignment horizontal="center" vertical="top"/>
    </xf>
    <xf numFmtId="2" fontId="27" fillId="24" borderId="13" xfId="45" applyNumberFormat="1" applyFont="1" applyFill="1" applyBorder="1" applyAlignment="1">
      <alignment horizontal="left" vertical="top" wrapText="1"/>
    </xf>
    <xf numFmtId="1" fontId="26" fillId="24" borderId="13" xfId="45" applyNumberFormat="1" applyFont="1" applyFill="1" applyBorder="1" applyAlignment="1">
      <alignment horizontal="center" vertical="top"/>
    </xf>
    <xf numFmtId="41" fontId="26" fillId="24" borderId="10" xfId="0" applyNumberFormat="1" applyFont="1" applyFill="1" applyBorder="1" applyAlignment="1">
      <alignment horizontal="center" vertical="top"/>
    </xf>
    <xf numFmtId="173" fontId="26" fillId="24" borderId="10" xfId="0" applyNumberFormat="1" applyFont="1" applyFill="1" applyBorder="1" applyAlignment="1">
      <alignment horizontal="center" vertical="top"/>
    </xf>
    <xf numFmtId="0" fontId="35" fillId="33" borderId="16" xfId="0" applyFont="1" applyFill="1" applyBorder="1" applyAlignment="1">
      <alignment horizontal="center" vertical="center"/>
    </xf>
    <xf numFmtId="170" fontId="28" fillId="32" borderId="15" xfId="0" applyNumberFormat="1" applyFont="1" applyFill="1" applyBorder="1" applyAlignment="1">
      <alignment horizontal="center" vertical="center"/>
    </xf>
    <xf numFmtId="170" fontId="28" fillId="32" borderId="31" xfId="0" applyNumberFormat="1" applyFont="1" applyFill="1" applyBorder="1" applyAlignment="1">
      <alignment horizontal="center" vertical="center"/>
    </xf>
    <xf numFmtId="170" fontId="28" fillId="32" borderId="19" xfId="0" applyNumberFormat="1" applyFont="1" applyFill="1" applyBorder="1" applyAlignment="1">
      <alignment horizontal="center" vertical="center"/>
    </xf>
    <xf numFmtId="170" fontId="28" fillId="32" borderId="14" xfId="0" applyNumberFormat="1" applyFont="1" applyFill="1" applyBorder="1" applyAlignment="1">
      <alignment horizontal="center" vertical="center"/>
    </xf>
    <xf numFmtId="0" fontId="30" fillId="29" borderId="19" xfId="45" applyFont="1" applyFill="1" applyBorder="1" applyAlignment="1">
      <alignment horizontal="center" vertical="top"/>
    </xf>
    <xf numFmtId="0" fontId="30" fillId="29" borderId="14" xfId="45" applyFont="1" applyFill="1" applyBorder="1" applyAlignment="1">
      <alignment horizontal="center" vertical="top"/>
    </xf>
    <xf numFmtId="0" fontId="30" fillId="29" borderId="20" xfId="45" applyFont="1" applyFill="1" applyBorder="1" applyAlignment="1">
      <alignment horizontal="center" vertical="top"/>
    </xf>
    <xf numFmtId="0" fontId="27" fillId="31" borderId="19" xfId="45" applyFont="1" applyFill="1" applyBorder="1" applyAlignment="1">
      <alignment horizontal="center" vertical="top"/>
    </xf>
    <xf numFmtId="0" fontId="27" fillId="31" borderId="14" xfId="45" applyFont="1" applyFill="1" applyBorder="1" applyAlignment="1">
      <alignment horizontal="center" vertical="top"/>
    </xf>
    <xf numFmtId="0" fontId="27" fillId="31" borderId="20" xfId="45" applyFont="1" applyFill="1" applyBorder="1" applyAlignment="1">
      <alignment horizontal="center" vertical="top"/>
    </xf>
    <xf numFmtId="165" fontId="28" fillId="29" borderId="19" xfId="45" applyNumberFormat="1" applyFont="1" applyFill="1" applyBorder="1" applyAlignment="1">
      <alignment horizontal="center" vertical="top"/>
    </xf>
    <xf numFmtId="165" fontId="28" fillId="29" borderId="20" xfId="45" applyNumberFormat="1" applyFont="1" applyFill="1" applyBorder="1" applyAlignment="1">
      <alignment horizontal="center" vertical="top"/>
    </xf>
    <xf numFmtId="165" fontId="28" fillId="29" borderId="24" xfId="45" applyNumberFormat="1" applyFont="1" applyFill="1" applyBorder="1" applyAlignment="1">
      <alignment horizontal="center" vertical="top"/>
    </xf>
    <xf numFmtId="165" fontId="28" fillId="29" borderId="22" xfId="45" applyNumberFormat="1" applyFont="1" applyFill="1" applyBorder="1" applyAlignment="1">
      <alignment horizontal="center" vertical="top"/>
    </xf>
    <xf numFmtId="165" fontId="35" fillId="31" borderId="19" xfId="45" applyNumberFormat="1" applyFont="1" applyFill="1" applyBorder="1" applyAlignment="1">
      <alignment horizontal="center" vertical="top"/>
    </xf>
    <xf numFmtId="165" fontId="35" fillId="31" borderId="20" xfId="45" applyNumberFormat="1" applyFont="1" applyFill="1" applyBorder="1" applyAlignment="1">
      <alignment horizontal="center" vertical="top"/>
    </xf>
    <xf numFmtId="165" fontId="35" fillId="31" borderId="23" xfId="45" applyNumberFormat="1" applyFont="1" applyFill="1" applyBorder="1" applyAlignment="1">
      <alignment horizontal="center" vertical="top"/>
    </xf>
    <xf numFmtId="165" fontId="35" fillId="31" borderId="18" xfId="45" applyNumberFormat="1" applyFont="1" applyFill="1" applyBorder="1" applyAlignment="1">
      <alignment horizontal="center" vertical="top"/>
    </xf>
    <xf numFmtId="1" fontId="28" fillId="29" borderId="19" xfId="45" applyNumberFormat="1" applyFont="1" applyFill="1" applyBorder="1" applyAlignment="1">
      <alignment horizontal="center" vertical="top"/>
    </xf>
    <xf numFmtId="1" fontId="28" fillId="29" borderId="14" xfId="45" applyNumberFormat="1" applyFont="1" applyFill="1" applyBorder="1" applyAlignment="1">
      <alignment horizontal="center" vertical="top"/>
    </xf>
    <xf numFmtId="1" fontId="28" fillId="29" borderId="20" xfId="45" applyNumberFormat="1" applyFont="1" applyFill="1" applyBorder="1" applyAlignment="1">
      <alignment horizontal="center" vertical="top"/>
    </xf>
  </cellXfs>
  <cellStyles count="60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 2" xfId="46" xr:uid="{00000000-0005-0000-0000-00001B000000}"/>
    <cellStyle name="Comma 2 2" xfId="48" xr:uid="{00000000-0005-0000-0000-00001C000000}"/>
    <cellStyle name="Currency" xfId="59" builtinId="4"/>
    <cellStyle name="Currency 2" xfId="50" xr:uid="{00000000-0005-0000-0000-00001D000000}"/>
    <cellStyle name="Currency 3" xfId="55" xr:uid="{00000000-0005-0000-0000-00001E000000}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54" builtinId="8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44" xr:uid="{00000000-0005-0000-0000-00002A000000}"/>
    <cellStyle name="Normal 2 2" xfId="47" xr:uid="{00000000-0005-0000-0000-00002B000000}"/>
    <cellStyle name="Normal 2 3" xfId="45" xr:uid="{00000000-0005-0000-0000-00002C000000}"/>
    <cellStyle name="Normal 2 3 2" xfId="52" xr:uid="{00000000-0005-0000-0000-00002D000000}"/>
    <cellStyle name="Normal 3" xfId="37" xr:uid="{00000000-0005-0000-0000-00002E000000}"/>
    <cellStyle name="Normal 4" xfId="43" xr:uid="{00000000-0005-0000-0000-00002F000000}"/>
    <cellStyle name="Normal 4 2" xfId="53" xr:uid="{00000000-0005-0000-0000-000030000000}"/>
    <cellStyle name="Normal 4 3" xfId="51" xr:uid="{00000000-0005-0000-0000-000031000000}"/>
    <cellStyle name="Normal 5" xfId="49" xr:uid="{00000000-0005-0000-0000-000032000000}"/>
    <cellStyle name="Normal 6" xfId="57" xr:uid="{00000000-0005-0000-0000-000033000000}"/>
    <cellStyle name="Normal 7" xfId="58" xr:uid="{00000000-0005-0000-0000-000034000000}"/>
    <cellStyle name="Note" xfId="38" builtinId="10" customBuiltin="1"/>
    <cellStyle name="Output" xfId="39" builtinId="21" customBuiltin="1"/>
    <cellStyle name="Percent 2" xfId="56" xr:uid="{00000000-0005-0000-0000-000038000000}"/>
    <cellStyle name="Title" xfId="40" builtinId="15" customBuiltin="1"/>
    <cellStyle name="Total" xfId="41" builtinId="25" customBuiltin="1"/>
    <cellStyle name="Warning Text" xfId="42" builtinId="11" customBuiltin="1"/>
  </cellStyles>
  <dxfs count="0"/>
  <tableStyles count="0" defaultTableStyle="TableStyleMedium9" defaultPivotStyle="PivotStyleLight16"/>
  <colors>
    <mruColors>
      <color rgb="FF006666"/>
      <color rgb="FF0000CC"/>
      <color rgb="FFF50101"/>
      <color rgb="FFFF512C"/>
      <color rgb="FFF55D61"/>
      <color rgb="FFFED2DC"/>
      <color rgb="FFD5D5D5"/>
      <color rgb="FFB94517"/>
      <color rgb="FFFE9494"/>
      <color rgb="FFF3F3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304800</xdr:colOff>
      <xdr:row>0</xdr:row>
      <xdr:rowOff>57150</xdr:rowOff>
    </xdr:from>
    <xdr:to>
      <xdr:col>3</xdr:col>
      <xdr:colOff>1537889</xdr:colOff>
      <xdr:row>8</xdr:row>
      <xdr:rowOff>73817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A10B908-2906-4E98-A595-E17D298F6E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24525" y="57150"/>
          <a:ext cx="3099989" cy="171211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423334</xdr:colOff>
      <xdr:row>1</xdr:row>
      <xdr:rowOff>42333</xdr:rowOff>
    </xdr:from>
    <xdr:to>
      <xdr:col>9</xdr:col>
      <xdr:colOff>327154</xdr:colOff>
      <xdr:row>4</xdr:row>
      <xdr:rowOff>156367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B795518-0345-462F-8931-C9530B0ECB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688917" y="254000"/>
          <a:ext cx="1692404" cy="7172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3" tint="0.39997558519241921"/>
    <pageSetUpPr fitToPage="1"/>
  </sheetPr>
  <dimension ref="A1:M26"/>
  <sheetViews>
    <sheetView showGridLines="0" view="pageBreakPreview" zoomScaleNormal="100" zoomScaleSheetLayoutView="100" workbookViewId="0">
      <selection activeCell="B21" sqref="B21"/>
    </sheetView>
  </sheetViews>
  <sheetFormatPr defaultRowHeight="15.75" x14ac:dyDescent="0.25"/>
  <cols>
    <col min="1" max="1" width="21.77734375" style="48" customWidth="1"/>
    <col min="2" max="2" width="41.44140625" style="48" customWidth="1"/>
    <col min="3" max="3" width="21.77734375" style="48" customWidth="1"/>
    <col min="4" max="4" width="21.77734375" style="29" customWidth="1"/>
    <col min="5" max="5" width="10.5546875" style="29" bestFit="1" customWidth="1"/>
    <col min="6" max="16384" width="8.88671875" style="29"/>
  </cols>
  <sheetData>
    <row r="1" spans="1:13" x14ac:dyDescent="0.2">
      <c r="A1" s="131" t="s">
        <v>29</v>
      </c>
      <c r="B1" s="46"/>
      <c r="C1" s="47"/>
      <c r="D1" s="28"/>
      <c r="E1" s="34"/>
      <c r="F1" s="34"/>
      <c r="G1" s="34"/>
      <c r="H1" s="34"/>
      <c r="I1" s="34"/>
    </row>
    <row r="2" spans="1:13" x14ac:dyDescent="0.2">
      <c r="A2" s="126" t="s">
        <v>30</v>
      </c>
      <c r="B2" s="141"/>
      <c r="C2" s="132"/>
      <c r="D2" s="21"/>
      <c r="E2" s="34"/>
      <c r="F2" s="34"/>
      <c r="G2" s="34"/>
      <c r="H2" s="34"/>
      <c r="I2" s="34"/>
    </row>
    <row r="3" spans="1:13" ht="18" customHeight="1" x14ac:dyDescent="0.2">
      <c r="A3" s="127" t="s">
        <v>31</v>
      </c>
      <c r="B3" s="142"/>
      <c r="C3" s="132"/>
      <c r="D3" s="21"/>
      <c r="E3" s="34"/>
      <c r="F3" s="34"/>
      <c r="G3" s="34"/>
      <c r="H3" s="34"/>
      <c r="I3" s="34"/>
    </row>
    <row r="4" spans="1:13" ht="21" customHeight="1" x14ac:dyDescent="0.2">
      <c r="A4" s="127" t="s">
        <v>32</v>
      </c>
      <c r="B4" s="142"/>
      <c r="C4" s="136"/>
      <c r="D4" s="21"/>
      <c r="E4" s="9"/>
      <c r="F4" s="11"/>
      <c r="G4" s="11"/>
      <c r="H4" s="30"/>
      <c r="I4" s="30"/>
      <c r="J4" s="30"/>
      <c r="K4" s="30"/>
    </row>
    <row r="5" spans="1:13" x14ac:dyDescent="0.2">
      <c r="A5" s="127"/>
      <c r="B5" s="142"/>
      <c r="C5" s="133"/>
      <c r="D5" s="31"/>
      <c r="E5" s="30"/>
      <c r="F5" s="30"/>
      <c r="G5" s="30"/>
      <c r="H5" s="30"/>
      <c r="I5" s="32"/>
      <c r="J5" s="32"/>
      <c r="K5" s="32"/>
      <c r="L5" s="32"/>
      <c r="M5" s="32"/>
    </row>
    <row r="6" spans="1:13" x14ac:dyDescent="0.25">
      <c r="A6" s="125" t="s">
        <v>33</v>
      </c>
      <c r="B6" s="143"/>
      <c r="C6" s="137"/>
      <c r="D6" s="33"/>
      <c r="E6" s="30"/>
      <c r="F6" s="30"/>
      <c r="G6" s="30"/>
      <c r="H6" s="30"/>
      <c r="I6" s="32"/>
      <c r="J6" s="32"/>
      <c r="K6" s="32"/>
      <c r="L6" s="32"/>
      <c r="M6" s="32"/>
    </row>
    <row r="7" spans="1:13" s="34" customFormat="1" x14ac:dyDescent="0.25">
      <c r="A7" s="127" t="s">
        <v>34</v>
      </c>
      <c r="B7" s="144"/>
      <c r="C7" s="133"/>
      <c r="D7" s="31"/>
      <c r="E7" s="30"/>
      <c r="F7" s="30"/>
      <c r="G7" s="30"/>
      <c r="H7" s="30"/>
      <c r="I7" s="32"/>
      <c r="J7" s="32"/>
      <c r="K7" s="32"/>
      <c r="L7" s="32"/>
      <c r="M7" s="32"/>
    </row>
    <row r="8" spans="1:13" x14ac:dyDescent="0.25">
      <c r="A8" s="127" t="s">
        <v>35</v>
      </c>
      <c r="B8" s="145"/>
      <c r="C8" s="133"/>
      <c r="D8" s="33"/>
      <c r="E8" s="30"/>
      <c r="F8" s="30"/>
      <c r="G8" s="30"/>
      <c r="H8" s="30"/>
      <c r="I8" s="32"/>
      <c r="J8" s="32"/>
      <c r="K8" s="32"/>
      <c r="L8" s="32"/>
      <c r="M8" s="32"/>
    </row>
    <row r="9" spans="1:13" ht="16.5" thickBot="1" x14ac:dyDescent="0.3">
      <c r="A9" s="128"/>
      <c r="B9" s="147"/>
      <c r="C9" s="138"/>
      <c r="D9" s="31"/>
      <c r="E9" s="30"/>
      <c r="F9" s="30"/>
      <c r="G9" s="30"/>
      <c r="H9" s="30"/>
      <c r="I9" s="32"/>
      <c r="J9" s="32"/>
      <c r="K9" s="32"/>
      <c r="L9" s="32"/>
      <c r="M9" s="32"/>
    </row>
    <row r="10" spans="1:13" ht="16.5" thickBot="1" x14ac:dyDescent="0.25">
      <c r="A10" s="109" t="s">
        <v>36</v>
      </c>
      <c r="B10" s="139" t="s">
        <v>39</v>
      </c>
      <c r="C10" s="138"/>
      <c r="D10" s="31"/>
      <c r="E10" s="30"/>
      <c r="F10" s="30"/>
      <c r="G10" s="30"/>
      <c r="H10" s="30"/>
      <c r="I10" s="32"/>
      <c r="J10" s="32"/>
      <c r="K10" s="32"/>
      <c r="L10" s="32"/>
      <c r="M10" s="32"/>
    </row>
    <row r="11" spans="1:13" ht="16.5" thickBot="1" x14ac:dyDescent="0.3">
      <c r="A11" s="129" t="s">
        <v>37</v>
      </c>
      <c r="B11" s="140">
        <f>E40</f>
        <v>0</v>
      </c>
      <c r="C11" s="138"/>
      <c r="D11" s="31"/>
      <c r="E11" s="30"/>
      <c r="F11" s="30"/>
      <c r="G11" s="30"/>
      <c r="H11" s="30"/>
      <c r="I11" s="32"/>
      <c r="J11" s="32"/>
      <c r="K11" s="32"/>
      <c r="L11" s="32"/>
      <c r="M11" s="32"/>
    </row>
    <row r="12" spans="1:13" ht="16.5" thickBot="1" x14ac:dyDescent="0.3">
      <c r="A12" s="130" t="s">
        <v>38</v>
      </c>
      <c r="B12" s="140">
        <f>E47</f>
        <v>0</v>
      </c>
      <c r="C12" s="138"/>
      <c r="D12" s="33"/>
      <c r="E12" s="32"/>
      <c r="F12" s="32"/>
      <c r="G12" s="32"/>
      <c r="H12" s="32"/>
      <c r="I12" s="32"/>
      <c r="J12" s="32"/>
      <c r="K12" s="32"/>
      <c r="L12" s="32"/>
      <c r="M12" s="32"/>
    </row>
    <row r="13" spans="1:13" ht="16.5" thickBot="1" x14ac:dyDescent="0.3">
      <c r="A13" s="134"/>
      <c r="B13" s="135"/>
      <c r="C13" s="135"/>
      <c r="D13" s="35"/>
      <c r="E13" s="34"/>
      <c r="F13" s="34"/>
      <c r="G13" s="34"/>
      <c r="H13" s="34"/>
      <c r="I13" s="34"/>
    </row>
    <row r="14" spans="1:13" ht="16.5" thickBot="1" x14ac:dyDescent="0.25">
      <c r="A14" s="156" t="s">
        <v>23</v>
      </c>
      <c r="B14" s="157" t="s">
        <v>1</v>
      </c>
      <c r="C14" s="163" t="s">
        <v>4</v>
      </c>
      <c r="D14" s="156" t="s">
        <v>24</v>
      </c>
      <c r="E14" s="30"/>
      <c r="F14" s="30"/>
      <c r="G14" s="30"/>
      <c r="H14" s="30"/>
      <c r="I14" s="32"/>
      <c r="J14" s="32"/>
      <c r="K14" s="32"/>
      <c r="L14" s="32"/>
      <c r="M14" s="32"/>
    </row>
    <row r="15" spans="1:13" x14ac:dyDescent="0.25">
      <c r="A15" s="110"/>
      <c r="B15" s="164" t="s">
        <v>54</v>
      </c>
      <c r="C15" s="154"/>
      <c r="D15" s="154"/>
      <c r="E15" s="30"/>
      <c r="F15" s="30"/>
      <c r="G15" s="30"/>
      <c r="H15" s="30"/>
      <c r="I15" s="32"/>
      <c r="J15" s="32"/>
      <c r="K15" s="32"/>
      <c r="L15" s="32"/>
      <c r="M15" s="32"/>
    </row>
    <row r="16" spans="1:13" x14ac:dyDescent="0.25">
      <c r="A16" s="110" t="s">
        <v>52</v>
      </c>
      <c r="B16" s="165" t="s">
        <v>53</v>
      </c>
      <c r="C16" s="153">
        <f>'SITE ESTIMATE'!J20</f>
        <v>0</v>
      </c>
      <c r="D16" s="155" t="e">
        <f>C16/$B$7</f>
        <v>#DIV/0!</v>
      </c>
      <c r="E16" s="30"/>
      <c r="F16" s="30"/>
      <c r="G16" s="30"/>
      <c r="H16" s="30"/>
      <c r="I16" s="32"/>
      <c r="J16" s="32"/>
      <c r="K16" s="32"/>
      <c r="L16" s="32"/>
      <c r="M16" s="32"/>
    </row>
    <row r="17" spans="1:13" ht="16.5" thickBot="1" x14ac:dyDescent="0.3">
      <c r="A17" s="110" t="s">
        <v>55</v>
      </c>
      <c r="B17" s="165" t="s">
        <v>56</v>
      </c>
      <c r="C17" s="153">
        <f>'SITE ESTIMATE'!J95</f>
        <v>0</v>
      </c>
      <c r="D17" s="155" t="e">
        <f>C17/$B$7</f>
        <v>#DIV/0!</v>
      </c>
      <c r="E17" s="30"/>
      <c r="F17" s="30"/>
      <c r="G17" s="30"/>
      <c r="H17" s="30"/>
      <c r="I17" s="32"/>
      <c r="J17" s="32"/>
      <c r="K17" s="32"/>
      <c r="L17" s="32"/>
      <c r="M17" s="32"/>
    </row>
    <row r="18" spans="1:13" ht="16.5" thickBot="1" x14ac:dyDescent="0.25">
      <c r="A18" s="196" t="s">
        <v>25</v>
      </c>
      <c r="B18" s="196"/>
      <c r="C18" s="111">
        <f>SUM(C15:C17)</f>
        <v>0</v>
      </c>
      <c r="D18" s="112" t="e">
        <f>SUM(C18/$B$7)</f>
        <v>#DIV/0!</v>
      </c>
      <c r="E18" s="30"/>
      <c r="F18" s="30"/>
      <c r="G18" s="30"/>
      <c r="H18" s="30"/>
      <c r="I18" s="32"/>
      <c r="J18" s="32"/>
      <c r="K18" s="32"/>
      <c r="L18" s="32"/>
      <c r="M18" s="32"/>
    </row>
    <row r="19" spans="1:13" ht="16.5" thickBot="1" x14ac:dyDescent="0.25">
      <c r="A19" s="122"/>
      <c r="B19" s="123"/>
      <c r="C19" s="123"/>
      <c r="D19" s="124"/>
      <c r="E19" s="30"/>
      <c r="F19" s="30"/>
      <c r="G19" s="30"/>
      <c r="H19" s="30"/>
      <c r="I19" s="32"/>
      <c r="J19" s="32"/>
      <c r="K19" s="32"/>
      <c r="L19" s="32"/>
      <c r="M19" s="32"/>
    </row>
    <row r="20" spans="1:13" ht="16.5" thickBot="1" x14ac:dyDescent="0.25">
      <c r="A20" s="197" t="s">
        <v>25</v>
      </c>
      <c r="B20" s="198"/>
      <c r="C20" s="166">
        <f>C18</f>
        <v>0</v>
      </c>
      <c r="D20" s="146" t="e">
        <f>D18</f>
        <v>#DIV/0!</v>
      </c>
      <c r="E20" s="30"/>
      <c r="F20" s="30"/>
      <c r="G20" s="30"/>
      <c r="H20" s="30"/>
      <c r="I20" s="32"/>
      <c r="J20" s="32"/>
      <c r="K20" s="32"/>
      <c r="L20" s="32"/>
      <c r="M20" s="32"/>
    </row>
    <row r="21" spans="1:13" x14ac:dyDescent="0.2">
      <c r="A21" s="114" t="s">
        <v>20</v>
      </c>
      <c r="B21" s="115"/>
      <c r="C21" s="115">
        <f>C20</f>
        <v>0</v>
      </c>
      <c r="D21" s="116"/>
      <c r="E21" s="30"/>
      <c r="F21" s="30"/>
      <c r="G21" s="30"/>
      <c r="H21" s="30"/>
      <c r="I21" s="32"/>
      <c r="J21" s="32"/>
      <c r="K21" s="32"/>
      <c r="L21" s="32"/>
      <c r="M21" s="32"/>
    </row>
    <row r="22" spans="1:13" x14ac:dyDescent="0.2">
      <c r="A22" s="117" t="s">
        <v>26</v>
      </c>
      <c r="B22" s="118">
        <v>0.25</v>
      </c>
      <c r="C22" s="150">
        <f>B22*C20</f>
        <v>0</v>
      </c>
      <c r="D22" s="120"/>
      <c r="E22" s="30"/>
      <c r="F22" s="30"/>
      <c r="G22" s="30"/>
      <c r="H22" s="30"/>
      <c r="I22" s="32"/>
      <c r="J22" s="32"/>
      <c r="K22" s="32"/>
      <c r="L22" s="32"/>
      <c r="M22" s="32"/>
    </row>
    <row r="23" spans="1:13" x14ac:dyDescent="0.2">
      <c r="A23" s="117" t="s">
        <v>27</v>
      </c>
      <c r="B23" s="118">
        <v>0.03</v>
      </c>
      <c r="C23" s="119">
        <f>B23*C20</f>
        <v>0</v>
      </c>
      <c r="D23" s="120"/>
      <c r="E23" s="30"/>
      <c r="F23" s="30"/>
      <c r="G23" s="30"/>
      <c r="H23" s="30"/>
      <c r="I23" s="32"/>
      <c r="J23" s="32"/>
      <c r="K23" s="32"/>
      <c r="L23" s="32"/>
      <c r="M23" s="32"/>
    </row>
    <row r="24" spans="1:13" ht="16.5" thickBot="1" x14ac:dyDescent="0.25">
      <c r="A24" s="117" t="s">
        <v>28</v>
      </c>
      <c r="B24" s="118">
        <v>7.0000000000000007E-2</v>
      </c>
      <c r="C24" s="119">
        <f>B24*C20</f>
        <v>0</v>
      </c>
      <c r="D24" s="121"/>
      <c r="E24" s="30"/>
      <c r="F24" s="30"/>
      <c r="G24" s="30"/>
      <c r="H24" s="30"/>
      <c r="I24" s="32"/>
      <c r="J24" s="32"/>
      <c r="K24" s="32"/>
      <c r="L24" s="32"/>
      <c r="M24" s="32"/>
    </row>
    <row r="25" spans="1:13" ht="16.5" thickBot="1" x14ac:dyDescent="0.25">
      <c r="A25" s="199" t="s">
        <v>3</v>
      </c>
      <c r="B25" s="200"/>
      <c r="C25" s="146"/>
      <c r="D25" s="148">
        <f>SUM(C21:C24)</f>
        <v>0</v>
      </c>
      <c r="E25" s="34"/>
      <c r="F25" s="34"/>
      <c r="G25" s="34"/>
      <c r="H25" s="34"/>
      <c r="I25" s="34"/>
    </row>
    <row r="26" spans="1:13" ht="16.5" thickBot="1" x14ac:dyDescent="0.3">
      <c r="A26" s="149"/>
      <c r="B26" s="49"/>
      <c r="C26" s="50" t="s">
        <v>16</v>
      </c>
      <c r="D26" s="36"/>
    </row>
  </sheetData>
  <mergeCells count="3">
    <mergeCell ref="A18:B18"/>
    <mergeCell ref="A20:B20"/>
    <mergeCell ref="A25:B25"/>
  </mergeCells>
  <printOptions horizontalCentered="1" verticalCentered="1"/>
  <pageMargins left="1" right="1" top="1" bottom="1" header="0.5" footer="0.5"/>
  <pageSetup paperSize="9" scale="97" orientation="landscape" r:id="rId1"/>
  <headerFooter>
    <oddFooter xml:space="preserve">&amp;C&amp;P of &amp;N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  <pageSetUpPr fitToPage="1"/>
  </sheetPr>
  <dimension ref="A1:BK125"/>
  <sheetViews>
    <sheetView showGridLines="0" tabSelected="1" view="pageBreakPreview" zoomScale="90" zoomScaleNormal="90" zoomScaleSheetLayoutView="90" workbookViewId="0">
      <pane ySplit="6" topLeftCell="A91" activePane="bottomLeft" state="frozen"/>
      <selection pane="bottomLeft" activeCell="E3" sqref="E3:E4"/>
    </sheetView>
  </sheetViews>
  <sheetFormatPr defaultColWidth="9.6640625" defaultRowHeight="15.75" x14ac:dyDescent="0.2"/>
  <cols>
    <col min="1" max="1" width="5.6640625" style="19" customWidth="1"/>
    <col min="2" max="2" width="10.109375" style="14" customWidth="1"/>
    <col min="3" max="3" width="11.77734375" style="14" customWidth="1"/>
    <col min="4" max="4" width="6.88671875" style="14" customWidth="1"/>
    <col min="5" max="5" width="46.21875" style="15" bestFit="1" customWidth="1"/>
    <col min="6" max="6" width="8.44140625" style="16" customWidth="1"/>
    <col min="7" max="7" width="7.44140625" style="14" customWidth="1"/>
    <col min="8" max="8" width="9.33203125" style="17" customWidth="1"/>
    <col min="9" max="9" width="11.44140625" style="18" customWidth="1"/>
    <col min="10" max="10" width="11.6640625" style="10" customWidth="1"/>
    <col min="11" max="63" width="11.88671875" style="10" bestFit="1" customWidth="1"/>
    <col min="64" max="16384" width="9.6640625" style="3"/>
  </cols>
  <sheetData>
    <row r="1" spans="1:63" s="63" customFormat="1" ht="16.5" thickBot="1" x14ac:dyDescent="0.25">
      <c r="A1" s="71" t="s">
        <v>5</v>
      </c>
      <c r="B1" s="72"/>
      <c r="C1" s="73" t="s">
        <v>22</v>
      </c>
      <c r="D1" s="74"/>
      <c r="E1" s="75"/>
      <c r="F1" s="76"/>
      <c r="G1" s="76"/>
      <c r="H1" s="77"/>
      <c r="I1" s="76"/>
      <c r="J1" s="75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</row>
    <row r="2" spans="1:63" x14ac:dyDescent="0.2">
      <c r="A2" s="54" t="s">
        <v>6</v>
      </c>
      <c r="B2" s="55"/>
      <c r="C2" s="56" t="s">
        <v>22</v>
      </c>
      <c r="D2" s="6"/>
      <c r="E2" s="7"/>
      <c r="F2" s="38"/>
      <c r="G2" s="7"/>
      <c r="H2" s="7"/>
      <c r="I2" s="8"/>
      <c r="J2" s="7"/>
    </row>
    <row r="3" spans="1:63" x14ac:dyDescent="0.2">
      <c r="A3" s="57" t="s">
        <v>7</v>
      </c>
      <c r="B3" s="55"/>
      <c r="C3" s="58"/>
      <c r="D3" s="1"/>
      <c r="E3" s="9"/>
      <c r="F3" s="9"/>
      <c r="G3" s="10"/>
      <c r="H3" s="10"/>
      <c r="I3" s="11"/>
      <c r="J3" s="68"/>
    </row>
    <row r="4" spans="1:63" x14ac:dyDescent="0.2">
      <c r="A4" s="57" t="s">
        <v>8</v>
      </c>
      <c r="B4" s="55"/>
      <c r="C4" s="58"/>
      <c r="D4" s="1"/>
      <c r="E4" s="9"/>
      <c r="F4" s="9"/>
      <c r="G4" s="10"/>
      <c r="H4" s="10"/>
      <c r="I4" s="11"/>
      <c r="J4" s="68"/>
    </row>
    <row r="5" spans="1:63" ht="16.5" thickBot="1" x14ac:dyDescent="0.25">
      <c r="A5" s="59" t="s">
        <v>19</v>
      </c>
      <c r="B5" s="55"/>
      <c r="C5" s="60">
        <f>I$102</f>
        <v>0</v>
      </c>
      <c r="D5" s="5"/>
      <c r="E5" s="61"/>
      <c r="F5" s="10"/>
      <c r="G5" s="3"/>
      <c r="H5" s="11"/>
      <c r="I5" s="20"/>
      <c r="J5" s="20"/>
    </row>
    <row r="6" spans="1:63" s="64" customFormat="1" ht="38.25" customHeight="1" thickBot="1" x14ac:dyDescent="0.25">
      <c r="A6" s="78" t="s">
        <v>9</v>
      </c>
      <c r="B6" s="79" t="s">
        <v>11</v>
      </c>
      <c r="C6" s="79" t="s">
        <v>12</v>
      </c>
      <c r="D6" s="79" t="s">
        <v>13</v>
      </c>
      <c r="E6" s="79" t="s">
        <v>1</v>
      </c>
      <c r="F6" s="79" t="s">
        <v>14</v>
      </c>
      <c r="G6" s="79" t="s">
        <v>0</v>
      </c>
      <c r="H6" s="79" t="s">
        <v>2</v>
      </c>
      <c r="I6" s="80" t="s">
        <v>4</v>
      </c>
      <c r="J6" s="81" t="s">
        <v>10</v>
      </c>
      <c r="K6" s="66"/>
      <c r="L6" s="66"/>
      <c r="M6" s="66"/>
      <c r="N6" s="66"/>
      <c r="O6" s="66"/>
      <c r="P6" s="66"/>
      <c r="Q6" s="66"/>
      <c r="R6" s="66"/>
      <c r="S6" s="66"/>
      <c r="T6" s="66"/>
      <c r="U6" s="66"/>
      <c r="V6" s="66"/>
      <c r="W6" s="66"/>
      <c r="X6" s="66"/>
      <c r="Y6" s="66"/>
      <c r="Z6" s="66"/>
      <c r="AA6" s="66"/>
      <c r="AB6" s="66"/>
      <c r="AC6" s="66"/>
      <c r="AD6" s="66"/>
      <c r="AE6" s="66"/>
      <c r="AF6" s="66"/>
      <c r="AG6" s="66"/>
      <c r="AH6" s="66"/>
      <c r="AI6" s="66"/>
      <c r="AJ6" s="66"/>
      <c r="AK6" s="66"/>
      <c r="AL6" s="66"/>
      <c r="AM6" s="66"/>
      <c r="AN6" s="66"/>
      <c r="AO6" s="66"/>
      <c r="AP6" s="66"/>
      <c r="AQ6" s="66"/>
      <c r="AR6" s="66"/>
      <c r="AS6" s="66"/>
      <c r="AT6" s="66"/>
      <c r="AU6" s="66"/>
      <c r="AV6" s="66"/>
      <c r="AW6" s="66"/>
      <c r="AX6" s="66"/>
      <c r="AY6" s="66"/>
      <c r="AZ6" s="66"/>
      <c r="BA6" s="66"/>
      <c r="BB6" s="66"/>
      <c r="BC6" s="66"/>
      <c r="BD6" s="66"/>
      <c r="BE6" s="66"/>
      <c r="BF6" s="66"/>
      <c r="BG6" s="66"/>
      <c r="BH6" s="66"/>
      <c r="BI6" s="66"/>
      <c r="BJ6" s="66"/>
      <c r="BK6" s="66"/>
    </row>
    <row r="7" spans="1:63" s="64" customFormat="1" ht="16.5" thickBot="1" x14ac:dyDescent="0.25">
      <c r="A7" s="82"/>
      <c r="B7" s="83"/>
      <c r="C7" s="85"/>
      <c r="D7" s="85"/>
      <c r="E7" s="85"/>
      <c r="F7" s="85"/>
      <c r="G7" s="85"/>
      <c r="H7" s="85"/>
      <c r="I7" s="86"/>
      <c r="J7" s="84"/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  <c r="AA7" s="66"/>
      <c r="AB7" s="66"/>
      <c r="AC7" s="66"/>
      <c r="AD7" s="66"/>
      <c r="AE7" s="66"/>
      <c r="AF7" s="66"/>
      <c r="AG7" s="66"/>
      <c r="AH7" s="66"/>
      <c r="AI7" s="66"/>
      <c r="AJ7" s="66"/>
      <c r="AK7" s="66"/>
      <c r="AL7" s="66"/>
      <c r="AM7" s="66"/>
      <c r="AN7" s="66"/>
      <c r="AO7" s="66"/>
      <c r="AP7" s="66"/>
      <c r="AQ7" s="66"/>
      <c r="AR7" s="66"/>
      <c r="AS7" s="66"/>
      <c r="AT7" s="66"/>
      <c r="AU7" s="66"/>
      <c r="AV7" s="66"/>
      <c r="AW7" s="66"/>
      <c r="AX7" s="66"/>
      <c r="AY7" s="66"/>
      <c r="AZ7" s="66"/>
      <c r="BA7" s="66"/>
      <c r="BB7" s="66"/>
      <c r="BC7" s="66"/>
      <c r="BD7" s="66"/>
      <c r="BE7" s="66"/>
      <c r="BF7" s="66"/>
      <c r="BG7" s="66"/>
      <c r="BH7" s="66"/>
      <c r="BI7" s="66"/>
      <c r="BJ7" s="66"/>
      <c r="BK7" s="66"/>
    </row>
    <row r="8" spans="1:63" s="12" customFormat="1" ht="16.5" thickBot="1" x14ac:dyDescent="0.25">
      <c r="A8" s="201" t="s">
        <v>50</v>
      </c>
      <c r="B8" s="202"/>
      <c r="C8" s="202"/>
      <c r="D8" s="202"/>
      <c r="E8" s="202"/>
      <c r="F8" s="202"/>
      <c r="G8" s="202"/>
      <c r="H8" s="202"/>
      <c r="I8" s="202"/>
      <c r="J8" s="203"/>
      <c r="K8" s="67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  <c r="W8" s="67"/>
      <c r="X8" s="67"/>
      <c r="Y8" s="67"/>
      <c r="Z8" s="67"/>
      <c r="AA8" s="67"/>
      <c r="AB8" s="67"/>
      <c r="AC8" s="67"/>
      <c r="AD8" s="67"/>
      <c r="AE8" s="67"/>
      <c r="AF8" s="67"/>
      <c r="AG8" s="67"/>
      <c r="AH8" s="67"/>
      <c r="AI8" s="67"/>
      <c r="AJ8" s="67"/>
      <c r="AK8" s="67"/>
      <c r="AL8" s="67"/>
      <c r="AM8" s="67"/>
      <c r="AN8" s="67"/>
      <c r="AO8" s="67"/>
      <c r="AP8" s="67"/>
      <c r="AQ8" s="67"/>
      <c r="AR8" s="67"/>
      <c r="AS8" s="67"/>
      <c r="AT8" s="67"/>
      <c r="AU8" s="67"/>
      <c r="AV8" s="67"/>
      <c r="AW8" s="67"/>
      <c r="AX8" s="67"/>
      <c r="AY8" s="67"/>
      <c r="AZ8" s="67"/>
      <c r="BA8" s="67"/>
      <c r="BB8" s="67"/>
      <c r="BC8" s="67"/>
      <c r="BD8" s="67"/>
      <c r="BE8" s="67"/>
      <c r="BF8" s="67"/>
      <c r="BG8" s="67"/>
      <c r="BH8" s="67"/>
      <c r="BI8" s="67"/>
      <c r="BJ8" s="67"/>
      <c r="BK8" s="67"/>
    </row>
    <row r="9" spans="1:63" x14ac:dyDescent="0.2">
      <c r="A9" s="4">
        <f>IF(F9&lt;&gt;"",1+MAX($A$6:A8),"")</f>
        <v>1</v>
      </c>
      <c r="B9" s="13"/>
      <c r="C9" s="2"/>
      <c r="D9" s="2"/>
      <c r="E9" s="158" t="s">
        <v>40</v>
      </c>
      <c r="F9" s="159">
        <v>1</v>
      </c>
      <c r="G9" s="4" t="s">
        <v>21</v>
      </c>
      <c r="H9" s="106">
        <v>0</v>
      </c>
      <c r="I9" s="89">
        <f>H9*F9</f>
        <v>0</v>
      </c>
      <c r="J9" s="87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39"/>
      <c r="AI9" s="39"/>
      <c r="AJ9" s="39"/>
      <c r="AK9" s="39"/>
      <c r="AL9" s="39"/>
      <c r="AM9" s="39"/>
      <c r="AN9" s="39"/>
      <c r="AO9" s="39"/>
      <c r="AP9" s="39"/>
      <c r="AQ9" s="39"/>
      <c r="AR9" s="39"/>
      <c r="AS9" s="39"/>
      <c r="AT9" s="39"/>
      <c r="AU9" s="39"/>
      <c r="AV9" s="39"/>
      <c r="AW9" s="39"/>
      <c r="AX9" s="39"/>
      <c r="AY9" s="39"/>
      <c r="AZ9" s="39"/>
      <c r="BA9" s="39"/>
      <c r="BB9" s="39"/>
      <c r="BC9" s="39"/>
      <c r="BD9" s="39"/>
      <c r="BE9" s="39"/>
      <c r="BF9" s="39"/>
      <c r="BG9" s="39"/>
      <c r="BH9" s="39"/>
      <c r="BI9" s="39"/>
      <c r="BJ9" s="39"/>
      <c r="BK9" s="39"/>
    </row>
    <row r="10" spans="1:63" x14ac:dyDescent="0.2">
      <c r="A10" s="4">
        <f>IF(F10&lt;&gt;"",1+MAX($A$6:A9),"")</f>
        <v>2</v>
      </c>
      <c r="B10" s="13"/>
      <c r="C10" s="2"/>
      <c r="D10" s="27"/>
      <c r="E10" s="158" t="s">
        <v>41</v>
      </c>
      <c r="F10" s="159">
        <v>1</v>
      </c>
      <c r="G10" s="4" t="s">
        <v>21</v>
      </c>
      <c r="H10" s="106">
        <v>0</v>
      </c>
      <c r="I10" s="89">
        <f>H10*F10</f>
        <v>0</v>
      </c>
      <c r="J10" s="87"/>
    </row>
    <row r="11" spans="1:63" x14ac:dyDescent="0.2">
      <c r="A11" s="4">
        <f>IF(F11&lt;&gt;"",1+MAX($A$6:A10),"")</f>
        <v>3</v>
      </c>
      <c r="B11" s="13"/>
      <c r="C11" s="2"/>
      <c r="D11" s="2"/>
      <c r="E11" s="160" t="s">
        <v>42</v>
      </c>
      <c r="F11" s="159">
        <v>1</v>
      </c>
      <c r="G11" s="4" t="s">
        <v>21</v>
      </c>
      <c r="H11" s="106">
        <v>0</v>
      </c>
      <c r="I11" s="89">
        <f t="shared" ref="I11:I18" si="0">H11*F11</f>
        <v>0</v>
      </c>
      <c r="J11" s="87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39"/>
      <c r="AN11" s="39"/>
      <c r="AO11" s="39"/>
      <c r="AP11" s="39"/>
      <c r="AQ11" s="39"/>
      <c r="AR11" s="39"/>
      <c r="AS11" s="39"/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39"/>
      <c r="BE11" s="39"/>
      <c r="BF11" s="39"/>
      <c r="BG11" s="39"/>
      <c r="BH11" s="39"/>
      <c r="BI11" s="39"/>
      <c r="BJ11" s="39"/>
      <c r="BK11" s="39"/>
    </row>
    <row r="12" spans="1:63" x14ac:dyDescent="0.2">
      <c r="A12" s="4">
        <f>IF(F12&lt;&gt;"",1+MAX($A$6:A11),"")</f>
        <v>4</v>
      </c>
      <c r="B12" s="13"/>
      <c r="C12" s="2"/>
      <c r="D12" s="27"/>
      <c r="E12" s="160" t="s">
        <v>43</v>
      </c>
      <c r="F12" s="159">
        <v>1</v>
      </c>
      <c r="G12" s="4" t="s">
        <v>21</v>
      </c>
      <c r="H12" s="106">
        <v>0</v>
      </c>
      <c r="I12" s="89">
        <f t="shared" si="0"/>
        <v>0</v>
      </c>
      <c r="J12" s="87"/>
    </row>
    <row r="13" spans="1:63" x14ac:dyDescent="0.2">
      <c r="A13" s="4">
        <f>IF(F13&lt;&gt;"",1+MAX($A$6:A12),"")</f>
        <v>5</v>
      </c>
      <c r="B13" s="13"/>
      <c r="C13" s="2"/>
      <c r="D13" s="2"/>
      <c r="E13" s="160" t="s">
        <v>44</v>
      </c>
      <c r="F13" s="159">
        <v>1</v>
      </c>
      <c r="G13" s="4" t="s">
        <v>21</v>
      </c>
      <c r="H13" s="106">
        <v>0</v>
      </c>
      <c r="I13" s="89">
        <f t="shared" si="0"/>
        <v>0</v>
      </c>
      <c r="J13" s="87"/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39"/>
      <c r="AL13" s="39"/>
      <c r="AM13" s="39"/>
      <c r="AN13" s="39"/>
      <c r="AO13" s="39"/>
      <c r="AP13" s="39"/>
      <c r="AQ13" s="39"/>
      <c r="AR13" s="39"/>
      <c r="AS13" s="39"/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39"/>
      <c r="BE13" s="39"/>
      <c r="BF13" s="39"/>
      <c r="BG13" s="39"/>
      <c r="BH13" s="39"/>
      <c r="BI13" s="39"/>
      <c r="BJ13" s="39"/>
      <c r="BK13" s="39"/>
    </row>
    <row r="14" spans="1:63" x14ac:dyDescent="0.2">
      <c r="A14" s="4">
        <f>IF(F14&lt;&gt;"",1+MAX($A$6:A13),"")</f>
        <v>6</v>
      </c>
      <c r="B14" s="13"/>
      <c r="C14" s="2"/>
      <c r="D14" s="27"/>
      <c r="E14" s="160" t="s">
        <v>45</v>
      </c>
      <c r="F14" s="159">
        <v>1</v>
      </c>
      <c r="G14" s="4" t="s">
        <v>21</v>
      </c>
      <c r="H14" s="106">
        <v>0</v>
      </c>
      <c r="I14" s="89">
        <f t="shared" si="0"/>
        <v>0</v>
      </c>
      <c r="J14" s="87"/>
    </row>
    <row r="15" spans="1:63" x14ac:dyDescent="0.2">
      <c r="A15" s="4">
        <f>IF(F15&lt;&gt;"",1+MAX($A$6:A14),"")</f>
        <v>7</v>
      </c>
      <c r="B15" s="13"/>
      <c r="C15" s="2"/>
      <c r="D15" s="27"/>
      <c r="E15" s="160" t="s">
        <v>46</v>
      </c>
      <c r="F15" s="159">
        <v>1</v>
      </c>
      <c r="G15" s="4" t="s">
        <v>21</v>
      </c>
      <c r="H15" s="106">
        <v>0</v>
      </c>
      <c r="I15" s="89">
        <f t="shared" si="0"/>
        <v>0</v>
      </c>
      <c r="J15" s="87"/>
    </row>
    <row r="16" spans="1:63" x14ac:dyDescent="0.2">
      <c r="A16" s="4">
        <f>IF(F16&lt;&gt;"",1+MAX($A$6:A15),"")</f>
        <v>8</v>
      </c>
      <c r="B16" s="13"/>
      <c r="C16" s="2"/>
      <c r="D16" s="2"/>
      <c r="E16" s="160" t="s">
        <v>47</v>
      </c>
      <c r="F16" s="159">
        <v>1</v>
      </c>
      <c r="G16" s="4" t="s">
        <v>21</v>
      </c>
      <c r="H16" s="106">
        <v>0</v>
      </c>
      <c r="I16" s="89">
        <f t="shared" si="0"/>
        <v>0</v>
      </c>
      <c r="J16" s="87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39"/>
      <c r="AK16" s="39"/>
      <c r="AL16" s="39"/>
      <c r="AM16" s="39"/>
      <c r="AN16" s="39"/>
      <c r="AO16" s="39"/>
      <c r="AP16" s="39"/>
      <c r="AQ16" s="39"/>
      <c r="AR16" s="39"/>
      <c r="AS16" s="39"/>
      <c r="AT16" s="39"/>
      <c r="AU16" s="39"/>
      <c r="AV16" s="39"/>
      <c r="AW16" s="39"/>
      <c r="AX16" s="39"/>
      <c r="AY16" s="39"/>
      <c r="AZ16" s="39"/>
      <c r="BA16" s="39"/>
      <c r="BB16" s="39"/>
      <c r="BC16" s="39"/>
      <c r="BD16" s="39"/>
      <c r="BE16" s="39"/>
      <c r="BF16" s="39"/>
      <c r="BG16" s="39"/>
      <c r="BH16" s="39"/>
      <c r="BI16" s="39"/>
      <c r="BJ16" s="39"/>
      <c r="BK16" s="39"/>
    </row>
    <row r="17" spans="1:63" x14ac:dyDescent="0.2">
      <c r="A17" s="4">
        <f>IF(F17&lt;&gt;"",1+MAX($A$6:A16),"")</f>
        <v>9</v>
      </c>
      <c r="B17" s="13"/>
      <c r="C17" s="2"/>
      <c r="D17" s="27"/>
      <c r="E17" s="161" t="s">
        <v>48</v>
      </c>
      <c r="F17" s="159">
        <v>1</v>
      </c>
      <c r="G17" s="4" t="s">
        <v>21</v>
      </c>
      <c r="H17" s="106">
        <v>0</v>
      </c>
      <c r="I17" s="89">
        <f t="shared" si="0"/>
        <v>0</v>
      </c>
      <c r="J17" s="87"/>
    </row>
    <row r="18" spans="1:63" x14ac:dyDescent="0.2">
      <c r="A18" s="4">
        <f>IF(F18&lt;&gt;"",1+MAX($A$6:A17),"")</f>
        <v>10</v>
      </c>
      <c r="B18" s="13"/>
      <c r="C18" s="2"/>
      <c r="D18" s="27"/>
      <c r="E18" s="161" t="s">
        <v>49</v>
      </c>
      <c r="F18" s="162">
        <v>1</v>
      </c>
      <c r="G18" s="4" t="s">
        <v>21</v>
      </c>
      <c r="H18" s="106">
        <v>0</v>
      </c>
      <c r="I18" s="89">
        <f t="shared" si="0"/>
        <v>0</v>
      </c>
      <c r="J18" s="87"/>
    </row>
    <row r="19" spans="1:63" ht="16.5" thickBot="1" x14ac:dyDescent="0.25">
      <c r="A19" s="97" t="str">
        <f>IF(F19&lt;&gt;"",1+MAX($A$6:A18),"")</f>
        <v/>
      </c>
      <c r="B19" s="98"/>
      <c r="C19" s="99"/>
      <c r="D19" s="100"/>
      <c r="E19" s="101"/>
      <c r="F19" s="102"/>
      <c r="G19" s="98"/>
      <c r="H19" s="103"/>
      <c r="I19" s="104"/>
      <c r="J19" s="105"/>
    </row>
    <row r="20" spans="1:63" ht="16.5" thickBot="1" x14ac:dyDescent="0.25">
      <c r="A20" s="204" t="s">
        <v>51</v>
      </c>
      <c r="B20" s="205"/>
      <c r="C20" s="205"/>
      <c r="D20" s="205"/>
      <c r="E20" s="205"/>
      <c r="F20" s="205"/>
      <c r="G20" s="205"/>
      <c r="H20" s="205"/>
      <c r="I20" s="206"/>
      <c r="J20" s="37">
        <f>(SUM(I9:I19))</f>
        <v>0</v>
      </c>
      <c r="K20" s="52"/>
      <c r="L20" s="52"/>
      <c r="M20" s="52"/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52"/>
      <c r="Y20" s="52"/>
      <c r="Z20" s="52"/>
      <c r="AA20" s="52"/>
      <c r="AB20" s="52"/>
      <c r="AC20" s="52"/>
      <c r="AD20" s="52"/>
      <c r="AE20" s="52"/>
      <c r="AF20" s="52"/>
      <c r="AG20" s="52"/>
      <c r="AH20" s="52"/>
      <c r="AI20" s="52"/>
      <c r="AJ20" s="52"/>
      <c r="AK20" s="52"/>
      <c r="AL20" s="52"/>
      <c r="AM20" s="52"/>
      <c r="AN20" s="52"/>
      <c r="AO20" s="52"/>
      <c r="AP20" s="52"/>
      <c r="AQ20" s="52"/>
      <c r="AR20" s="52"/>
      <c r="AS20" s="52"/>
      <c r="AT20" s="52"/>
      <c r="AU20" s="52"/>
      <c r="AV20" s="52"/>
      <c r="AW20" s="52"/>
      <c r="AX20" s="52"/>
      <c r="AY20" s="52"/>
      <c r="AZ20" s="52"/>
      <c r="BA20" s="52"/>
      <c r="BB20" s="52"/>
      <c r="BC20" s="52"/>
      <c r="BD20" s="52"/>
      <c r="BE20" s="52"/>
      <c r="BF20" s="52"/>
      <c r="BG20" s="52"/>
      <c r="BH20" s="52"/>
      <c r="BI20" s="52"/>
      <c r="BJ20" s="52"/>
      <c r="BK20" s="52"/>
    </row>
    <row r="21" spans="1:63" ht="16.5" thickBot="1" x14ac:dyDescent="0.25">
      <c r="A21" s="90"/>
      <c r="B21" s="91"/>
      <c r="C21" s="91"/>
      <c r="D21" s="91"/>
      <c r="E21" s="92"/>
      <c r="F21" s="93"/>
      <c r="G21" s="90"/>
      <c r="H21" s="94"/>
      <c r="I21" s="95"/>
      <c r="J21" s="96"/>
    </row>
    <row r="22" spans="1:63" s="12" customFormat="1" ht="16.5" thickBot="1" x14ac:dyDescent="0.25">
      <c r="A22" s="201" t="s">
        <v>57</v>
      </c>
      <c r="B22" s="202"/>
      <c r="C22" s="202"/>
      <c r="D22" s="202"/>
      <c r="E22" s="202"/>
      <c r="F22" s="202"/>
      <c r="G22" s="202"/>
      <c r="H22" s="202"/>
      <c r="I22" s="202"/>
      <c r="J22" s="203"/>
      <c r="K22" s="67"/>
      <c r="L22" s="67"/>
      <c r="M22" s="67"/>
      <c r="N22" s="67"/>
      <c r="O22" s="67"/>
      <c r="P22" s="67"/>
      <c r="Q22" s="67"/>
      <c r="R22" s="67"/>
      <c r="S22" s="67"/>
      <c r="T22" s="67"/>
      <c r="U22" s="67"/>
      <c r="V22" s="67"/>
      <c r="W22" s="67"/>
      <c r="X22" s="67"/>
      <c r="Y22" s="67"/>
      <c r="Z22" s="67"/>
      <c r="AA22" s="67"/>
      <c r="AB22" s="67"/>
      <c r="AC22" s="67"/>
      <c r="AD22" s="67"/>
      <c r="AE22" s="67"/>
      <c r="AF22" s="67"/>
      <c r="AG22" s="67"/>
      <c r="AH22" s="67"/>
      <c r="AI22" s="67"/>
      <c r="AJ22" s="67"/>
      <c r="AK22" s="67"/>
      <c r="AL22" s="67"/>
      <c r="AM22" s="67"/>
      <c r="AN22" s="67"/>
      <c r="AO22" s="67"/>
      <c r="AP22" s="67"/>
      <c r="AQ22" s="67"/>
      <c r="AR22" s="67"/>
      <c r="AS22" s="67"/>
      <c r="AT22" s="67"/>
      <c r="AU22" s="67"/>
      <c r="AV22" s="67"/>
      <c r="AW22" s="67"/>
      <c r="AX22" s="67"/>
      <c r="AY22" s="67"/>
      <c r="AZ22" s="67"/>
      <c r="BA22" s="67"/>
      <c r="BB22" s="67"/>
      <c r="BC22" s="67"/>
      <c r="BD22" s="67"/>
      <c r="BE22" s="67"/>
      <c r="BF22" s="67"/>
      <c r="BG22" s="67"/>
      <c r="BH22" s="67"/>
      <c r="BI22" s="67"/>
      <c r="BJ22" s="67"/>
      <c r="BK22" s="67"/>
    </row>
    <row r="23" spans="1:63" ht="18.75" x14ac:dyDescent="0.2">
      <c r="A23" s="4" t="str">
        <f>IF(F23&lt;&gt;"",1+MAX($A$6:A22),"")</f>
        <v/>
      </c>
      <c r="B23" s="167"/>
      <c r="C23" s="172"/>
      <c r="D23" s="173"/>
      <c r="E23" s="174" t="s">
        <v>58</v>
      </c>
      <c r="F23" s="175"/>
      <c r="G23" s="88"/>
      <c r="H23" s="107"/>
      <c r="I23" s="108"/>
      <c r="J23" s="87"/>
    </row>
    <row r="24" spans="1:63" x14ac:dyDescent="0.2">
      <c r="A24" s="4" t="str">
        <f>IF(F24&lt;&gt;"",1+MAX($A$6:A23),"")</f>
        <v/>
      </c>
      <c r="B24" s="176"/>
      <c r="C24" s="177"/>
      <c r="D24" s="170"/>
      <c r="E24" s="178" t="s">
        <v>59</v>
      </c>
      <c r="F24" s="179"/>
      <c r="G24" s="4"/>
      <c r="H24" s="106"/>
      <c r="I24" s="89"/>
      <c r="J24" s="87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39"/>
      <c r="AJ24" s="39"/>
      <c r="AK24" s="39"/>
      <c r="AL24" s="39"/>
      <c r="AM24" s="39"/>
      <c r="AN24" s="39"/>
      <c r="AO24" s="39"/>
      <c r="AP24" s="39"/>
      <c r="AQ24" s="39"/>
      <c r="AR24" s="39"/>
      <c r="AS24" s="39"/>
      <c r="AT24" s="39"/>
      <c r="AU24" s="39"/>
      <c r="AV24" s="39"/>
      <c r="AW24" s="39"/>
      <c r="AX24" s="39"/>
      <c r="AY24" s="39"/>
      <c r="AZ24" s="39"/>
      <c r="BA24" s="39"/>
      <c r="BB24" s="39"/>
      <c r="BC24" s="39"/>
      <c r="BD24" s="39"/>
      <c r="BE24" s="39"/>
      <c r="BF24" s="39"/>
      <c r="BG24" s="39"/>
      <c r="BH24" s="39"/>
      <c r="BI24" s="39"/>
      <c r="BJ24" s="39"/>
      <c r="BK24" s="39"/>
    </row>
    <row r="25" spans="1:63" ht="31.5" x14ac:dyDescent="0.2">
      <c r="A25" s="4">
        <f>IF(F25&lt;&gt;"",1+MAX($A$6:A24),"")</f>
        <v>11</v>
      </c>
      <c r="B25" s="51" t="s">
        <v>60</v>
      </c>
      <c r="C25" s="51" t="s">
        <v>61</v>
      </c>
      <c r="D25" s="180"/>
      <c r="E25" s="181" t="s">
        <v>62</v>
      </c>
      <c r="F25" s="182">
        <f>49.3*10.5*2</f>
        <v>1035.3</v>
      </c>
      <c r="G25" s="169" t="s">
        <v>17</v>
      </c>
      <c r="H25" s="106">
        <v>0</v>
      </c>
      <c r="I25" s="89">
        <f t="shared" ref="I25" si="1">H25*F25</f>
        <v>0</v>
      </c>
      <c r="J25" s="87"/>
    </row>
    <row r="26" spans="1:63" x14ac:dyDescent="0.2">
      <c r="A26" s="4">
        <f>IF(F26&lt;&gt;"",1+MAX($A$6:A25),"")</f>
        <v>12</v>
      </c>
      <c r="B26" s="183"/>
      <c r="C26" s="184"/>
      <c r="D26" s="170"/>
      <c r="E26" s="185" t="s">
        <v>63</v>
      </c>
      <c r="F26" s="194">
        <f>ROUNDUP((F25)/32,0)</f>
        <v>33</v>
      </c>
      <c r="G26" s="169" t="s">
        <v>92</v>
      </c>
      <c r="H26" s="106">
        <v>0</v>
      </c>
      <c r="I26" s="89">
        <f t="shared" ref="I26:I47" si="2">H26*F26</f>
        <v>0</v>
      </c>
      <c r="J26" s="87"/>
    </row>
    <row r="27" spans="1:63" x14ac:dyDescent="0.2">
      <c r="A27" s="4">
        <f>IF(F27&lt;&gt;"",1+MAX($A$6:A26),"")</f>
        <v>13</v>
      </c>
      <c r="B27" s="183"/>
      <c r="C27" s="184"/>
      <c r="D27" s="170"/>
      <c r="E27" s="185" t="s">
        <v>64</v>
      </c>
      <c r="F27" s="194">
        <f>ROUNDUP(F26*24/500,0)</f>
        <v>2</v>
      </c>
      <c r="G27" s="169" t="s">
        <v>93</v>
      </c>
      <c r="H27" s="106">
        <v>0</v>
      </c>
      <c r="I27" s="89">
        <f t="shared" si="2"/>
        <v>0</v>
      </c>
      <c r="J27" s="87"/>
    </row>
    <row r="28" spans="1:63" x14ac:dyDescent="0.2">
      <c r="A28" s="4">
        <f>IF(F28&lt;&gt;"",1+MAX($A$6:A27),"")</f>
        <v>14</v>
      </c>
      <c r="B28" s="183"/>
      <c r="C28" s="184"/>
      <c r="D28" s="170"/>
      <c r="E28" s="185" t="s">
        <v>65</v>
      </c>
      <c r="F28" s="195">
        <f>ROUNDUP((F25)/200,0)</f>
        <v>6</v>
      </c>
      <c r="G28" s="169" t="s">
        <v>94</v>
      </c>
      <c r="H28" s="106">
        <v>0</v>
      </c>
      <c r="I28" s="89">
        <f t="shared" si="2"/>
        <v>0</v>
      </c>
      <c r="J28" s="87"/>
    </row>
    <row r="29" spans="1:63" x14ac:dyDescent="0.2">
      <c r="A29" s="4">
        <f>IF(F29&lt;&gt;"",1+MAX($A$6:A28),"")</f>
        <v>15</v>
      </c>
      <c r="B29" s="183"/>
      <c r="C29" s="184"/>
      <c r="D29" s="170"/>
      <c r="E29" s="185" t="s">
        <v>66</v>
      </c>
      <c r="F29" s="195">
        <f>ROUNDUP((F25)*5.25/1000,0)</f>
        <v>6</v>
      </c>
      <c r="G29" s="169" t="s">
        <v>95</v>
      </c>
      <c r="H29" s="106">
        <v>0</v>
      </c>
      <c r="I29" s="89">
        <f t="shared" si="2"/>
        <v>0</v>
      </c>
      <c r="J29" s="87"/>
    </row>
    <row r="30" spans="1:63" ht="31.5" x14ac:dyDescent="0.2">
      <c r="A30" s="4">
        <f>IF(F30&lt;&gt;"",1+MAX($A$6:A29),"")</f>
        <v>16</v>
      </c>
      <c r="B30" s="51" t="s">
        <v>60</v>
      </c>
      <c r="C30" s="51" t="s">
        <v>61</v>
      </c>
      <c r="D30" s="180"/>
      <c r="E30" s="181" t="s">
        <v>67</v>
      </c>
      <c r="F30" s="182">
        <f>49.3*4</f>
        <v>197.2</v>
      </c>
      <c r="G30" s="169" t="s">
        <v>18</v>
      </c>
      <c r="H30" s="106">
        <v>0</v>
      </c>
      <c r="I30" s="89">
        <f t="shared" si="2"/>
        <v>0</v>
      </c>
      <c r="J30" s="87"/>
    </row>
    <row r="31" spans="1:63" ht="31.5" x14ac:dyDescent="0.2">
      <c r="A31" s="4">
        <f>IF(F31&lt;&gt;"",1+MAX($A$6:A30),"")</f>
        <v>17</v>
      </c>
      <c r="B31" s="51" t="s">
        <v>60</v>
      </c>
      <c r="C31" s="51" t="s">
        <v>61</v>
      </c>
      <c r="D31" s="180"/>
      <c r="E31" s="181" t="s">
        <v>68</v>
      </c>
      <c r="F31" s="182">
        <f>49.3*12</f>
        <v>591.59999999999991</v>
      </c>
      <c r="G31" s="169" t="s">
        <v>17</v>
      </c>
      <c r="H31" s="106">
        <v>0</v>
      </c>
      <c r="I31" s="89">
        <f t="shared" si="2"/>
        <v>0</v>
      </c>
      <c r="J31" s="87"/>
    </row>
    <row r="32" spans="1:63" x14ac:dyDescent="0.2">
      <c r="A32" s="4">
        <f>IF(F32&lt;&gt;"",1+MAX($A$6:A31),"")</f>
        <v>18</v>
      </c>
      <c r="B32" s="51"/>
      <c r="C32" s="51"/>
      <c r="D32" s="180"/>
      <c r="E32" s="186" t="s">
        <v>69</v>
      </c>
      <c r="F32" s="194">
        <f>49.3/1.167+1</f>
        <v>43.245072836332476</v>
      </c>
      <c r="G32" s="169" t="s">
        <v>96</v>
      </c>
      <c r="H32" s="106">
        <v>0</v>
      </c>
      <c r="I32" s="89">
        <f t="shared" si="2"/>
        <v>0</v>
      </c>
      <c r="J32" s="87"/>
    </row>
    <row r="33" spans="1:10" ht="31.5" x14ac:dyDescent="0.2">
      <c r="A33" s="4">
        <f>IF(F33&lt;&gt;"",1+MAX($A$6:A32),"")</f>
        <v>19</v>
      </c>
      <c r="B33" s="51" t="s">
        <v>60</v>
      </c>
      <c r="C33" s="51" t="s">
        <v>61</v>
      </c>
      <c r="D33" s="180"/>
      <c r="E33" s="181" t="s">
        <v>70</v>
      </c>
      <c r="F33" s="182">
        <f>49.3*2</f>
        <v>98.6</v>
      </c>
      <c r="G33" s="169" t="s">
        <v>18</v>
      </c>
      <c r="H33" s="106">
        <v>0</v>
      </c>
      <c r="I33" s="89">
        <f t="shared" si="2"/>
        <v>0</v>
      </c>
      <c r="J33" s="87"/>
    </row>
    <row r="34" spans="1:10" ht="31.5" x14ac:dyDescent="0.2">
      <c r="A34" s="4">
        <f>IF(F34&lt;&gt;"",1+MAX($A$6:A33),"")</f>
        <v>20</v>
      </c>
      <c r="B34" s="51" t="s">
        <v>60</v>
      </c>
      <c r="C34" s="51" t="s">
        <v>61</v>
      </c>
      <c r="D34" s="180"/>
      <c r="E34" s="181" t="s">
        <v>71</v>
      </c>
      <c r="F34" s="182">
        <f>(49.3/4+1)*3.5</f>
        <v>46.637499999999996</v>
      </c>
      <c r="G34" s="169" t="s">
        <v>18</v>
      </c>
      <c r="H34" s="106">
        <v>0</v>
      </c>
      <c r="I34" s="89">
        <f t="shared" si="2"/>
        <v>0</v>
      </c>
      <c r="J34" s="87"/>
    </row>
    <row r="35" spans="1:10" x14ac:dyDescent="0.2">
      <c r="A35" s="4" t="str">
        <f>IF(F35&lt;&gt;"",1+MAX($A$6:A34),"")</f>
        <v/>
      </c>
      <c r="B35" s="51"/>
      <c r="C35" s="51"/>
      <c r="D35" s="180"/>
      <c r="E35" s="181"/>
      <c r="F35" s="182"/>
      <c r="G35" s="169"/>
      <c r="H35" s="106"/>
      <c r="I35" s="89"/>
      <c r="J35" s="87"/>
    </row>
    <row r="36" spans="1:10" x14ac:dyDescent="0.2">
      <c r="A36" s="4" t="str">
        <f>IF(F36&lt;&gt;"",1+MAX($A$6:A35),"")</f>
        <v/>
      </c>
      <c r="B36" s="176"/>
      <c r="C36" s="177"/>
      <c r="D36" s="187"/>
      <c r="E36" s="178" t="s">
        <v>72</v>
      </c>
      <c r="F36" s="179"/>
      <c r="G36" s="168"/>
      <c r="H36" s="106"/>
      <c r="I36" s="89"/>
      <c r="J36" s="87"/>
    </row>
    <row r="37" spans="1:10" ht="31.5" x14ac:dyDescent="0.2">
      <c r="A37" s="4">
        <f>IF(F37&lt;&gt;"",1+MAX($A$6:A36),"")</f>
        <v>21</v>
      </c>
      <c r="B37" s="51" t="s">
        <v>60</v>
      </c>
      <c r="C37" s="51" t="s">
        <v>61</v>
      </c>
      <c r="D37" s="180"/>
      <c r="E37" s="181" t="s">
        <v>62</v>
      </c>
      <c r="F37" s="182">
        <f>121.5*10.5*2+55.4*10.5</f>
        <v>3133.2</v>
      </c>
      <c r="G37" s="169" t="s">
        <v>17</v>
      </c>
      <c r="H37" s="106">
        <v>0</v>
      </c>
      <c r="I37" s="89">
        <f t="shared" si="2"/>
        <v>0</v>
      </c>
      <c r="J37" s="87"/>
    </row>
    <row r="38" spans="1:10" x14ac:dyDescent="0.2">
      <c r="A38" s="4">
        <f>IF(F38&lt;&gt;"",1+MAX($A$6:A37),"")</f>
        <v>22</v>
      </c>
      <c r="B38" s="183"/>
      <c r="C38" s="184"/>
      <c r="D38" s="170"/>
      <c r="E38" s="185" t="s">
        <v>63</v>
      </c>
      <c r="F38" s="194">
        <f>ROUNDUP((F37)/32,0)</f>
        <v>98</v>
      </c>
      <c r="G38" s="169" t="s">
        <v>92</v>
      </c>
      <c r="H38" s="106">
        <v>0</v>
      </c>
      <c r="I38" s="89">
        <f t="shared" si="2"/>
        <v>0</v>
      </c>
      <c r="J38" s="87"/>
    </row>
    <row r="39" spans="1:10" x14ac:dyDescent="0.2">
      <c r="A39" s="4">
        <f>IF(F39&lt;&gt;"",1+MAX($A$6:A38),"")</f>
        <v>23</v>
      </c>
      <c r="B39" s="183"/>
      <c r="C39" s="184"/>
      <c r="D39" s="170"/>
      <c r="E39" s="185" t="s">
        <v>64</v>
      </c>
      <c r="F39" s="194">
        <f>ROUNDUP(F38*24/500,0)</f>
        <v>5</v>
      </c>
      <c r="G39" s="169" t="s">
        <v>93</v>
      </c>
      <c r="H39" s="106">
        <v>0</v>
      </c>
      <c r="I39" s="89">
        <f t="shared" si="2"/>
        <v>0</v>
      </c>
      <c r="J39" s="87"/>
    </row>
    <row r="40" spans="1:10" x14ac:dyDescent="0.2">
      <c r="A40" s="4">
        <f>IF(F40&lt;&gt;"",1+MAX($A$6:A39),"")</f>
        <v>24</v>
      </c>
      <c r="B40" s="183"/>
      <c r="C40" s="184"/>
      <c r="D40" s="170"/>
      <c r="E40" s="185" t="s">
        <v>65</v>
      </c>
      <c r="F40" s="195">
        <f>ROUNDUP((F37)/200,0)</f>
        <v>16</v>
      </c>
      <c r="G40" s="169" t="s">
        <v>94</v>
      </c>
      <c r="H40" s="106">
        <v>0</v>
      </c>
      <c r="I40" s="89">
        <f t="shared" si="2"/>
        <v>0</v>
      </c>
      <c r="J40" s="87"/>
    </row>
    <row r="41" spans="1:10" x14ac:dyDescent="0.2">
      <c r="A41" s="4">
        <f>IF(F41&lt;&gt;"",1+MAX($A$6:A40),"")</f>
        <v>25</v>
      </c>
      <c r="B41" s="183"/>
      <c r="C41" s="184"/>
      <c r="D41" s="170"/>
      <c r="E41" s="185" t="s">
        <v>66</v>
      </c>
      <c r="F41" s="195">
        <f>ROUNDUP((F37)*5.25/1000,0)</f>
        <v>17</v>
      </c>
      <c r="G41" s="169" t="s">
        <v>95</v>
      </c>
      <c r="H41" s="106">
        <v>0</v>
      </c>
      <c r="I41" s="89">
        <f t="shared" si="2"/>
        <v>0</v>
      </c>
      <c r="J41" s="87"/>
    </row>
    <row r="42" spans="1:10" ht="31.5" x14ac:dyDescent="0.2">
      <c r="A42" s="4">
        <f>IF(F42&lt;&gt;"",1+MAX($A$6:A41),"")</f>
        <v>26</v>
      </c>
      <c r="B42" s="51" t="s">
        <v>60</v>
      </c>
      <c r="C42" s="51" t="s">
        <v>61</v>
      </c>
      <c r="D42" s="180"/>
      <c r="E42" s="181" t="s">
        <v>73</v>
      </c>
      <c r="F42" s="182">
        <f>55.4*8.1</f>
        <v>448.73999999999995</v>
      </c>
      <c r="G42" s="169" t="s">
        <v>17</v>
      </c>
      <c r="H42" s="106">
        <v>0</v>
      </c>
      <c r="I42" s="89">
        <f t="shared" si="2"/>
        <v>0</v>
      </c>
      <c r="J42" s="87"/>
    </row>
    <row r="43" spans="1:10" x14ac:dyDescent="0.2">
      <c r="A43" s="4">
        <f>IF(F43&lt;&gt;"",1+MAX($A$6:A42),"")</f>
        <v>27</v>
      </c>
      <c r="B43" s="183"/>
      <c r="C43" s="184"/>
      <c r="D43" s="180"/>
      <c r="E43" s="185" t="s">
        <v>63</v>
      </c>
      <c r="F43" s="194">
        <f>ROUNDUP((F42)/32,0)</f>
        <v>15</v>
      </c>
      <c r="G43" s="169" t="s">
        <v>92</v>
      </c>
      <c r="H43" s="106">
        <v>0</v>
      </c>
      <c r="I43" s="89">
        <f t="shared" si="2"/>
        <v>0</v>
      </c>
      <c r="J43" s="87"/>
    </row>
    <row r="44" spans="1:10" x14ac:dyDescent="0.2">
      <c r="A44" s="4">
        <f>IF(F44&lt;&gt;"",1+MAX($A$6:A43),"")</f>
        <v>28</v>
      </c>
      <c r="B44" s="183"/>
      <c r="C44" s="184"/>
      <c r="D44" s="180"/>
      <c r="E44" s="185" t="s">
        <v>64</v>
      </c>
      <c r="F44" s="194">
        <f>ROUNDUP(F43*24/500,0)</f>
        <v>1</v>
      </c>
      <c r="G44" s="169" t="s">
        <v>93</v>
      </c>
      <c r="H44" s="106">
        <v>0</v>
      </c>
      <c r="I44" s="89">
        <f t="shared" si="2"/>
        <v>0</v>
      </c>
      <c r="J44" s="87"/>
    </row>
    <row r="45" spans="1:10" x14ac:dyDescent="0.2">
      <c r="A45" s="4">
        <f>IF(F45&lt;&gt;"",1+MAX($A$6:A44),"")</f>
        <v>29</v>
      </c>
      <c r="B45" s="183"/>
      <c r="C45" s="184"/>
      <c r="D45" s="180"/>
      <c r="E45" s="185" t="s">
        <v>65</v>
      </c>
      <c r="F45" s="195">
        <f>ROUNDUP((F42)/200,0)</f>
        <v>3</v>
      </c>
      <c r="G45" s="169" t="s">
        <v>94</v>
      </c>
      <c r="H45" s="106">
        <v>0</v>
      </c>
      <c r="I45" s="89">
        <f t="shared" si="2"/>
        <v>0</v>
      </c>
      <c r="J45" s="87"/>
    </row>
    <row r="46" spans="1:10" x14ac:dyDescent="0.2">
      <c r="A46" s="4">
        <f>IF(F46&lt;&gt;"",1+MAX($A$6:A45),"")</f>
        <v>30</v>
      </c>
      <c r="B46" s="183"/>
      <c r="C46" s="184"/>
      <c r="D46" s="180"/>
      <c r="E46" s="185" t="s">
        <v>66</v>
      </c>
      <c r="F46" s="195">
        <f>ROUNDUP((F42)*5.25/1000,0)</f>
        <v>3</v>
      </c>
      <c r="G46" s="169" t="s">
        <v>95</v>
      </c>
      <c r="H46" s="106">
        <v>0</v>
      </c>
      <c r="I46" s="89">
        <f t="shared" si="2"/>
        <v>0</v>
      </c>
      <c r="J46" s="87"/>
    </row>
    <row r="47" spans="1:10" ht="31.5" x14ac:dyDescent="0.2">
      <c r="A47" s="4">
        <f>IF(F47&lt;&gt;"",1+MAX($A$6:A46),"")</f>
        <v>31</v>
      </c>
      <c r="B47" s="51" t="s">
        <v>60</v>
      </c>
      <c r="C47" s="51" t="s">
        <v>61</v>
      </c>
      <c r="D47" s="180"/>
      <c r="E47" s="181" t="s">
        <v>74</v>
      </c>
      <c r="F47" s="182">
        <f>55.4*2.4</f>
        <v>132.95999999999998</v>
      </c>
      <c r="G47" s="169" t="s">
        <v>17</v>
      </c>
      <c r="H47" s="106">
        <v>0</v>
      </c>
      <c r="I47" s="89">
        <f t="shared" si="2"/>
        <v>0</v>
      </c>
      <c r="J47" s="87"/>
    </row>
    <row r="48" spans="1:10" x14ac:dyDescent="0.2">
      <c r="A48" s="4"/>
      <c r="B48" s="183"/>
      <c r="C48" s="184"/>
      <c r="D48" s="180"/>
      <c r="E48" s="185" t="s">
        <v>63</v>
      </c>
      <c r="F48" s="194">
        <f>ROUNDUP((F47)/32,0)</f>
        <v>5</v>
      </c>
      <c r="G48" s="169" t="s">
        <v>92</v>
      </c>
      <c r="H48" s="106">
        <v>0</v>
      </c>
      <c r="I48" s="89">
        <f t="shared" ref="I48:I93" si="3">H48*F48</f>
        <v>0</v>
      </c>
      <c r="J48" s="87"/>
    </row>
    <row r="49" spans="1:10" x14ac:dyDescent="0.2">
      <c r="A49" s="4"/>
      <c r="B49" s="183"/>
      <c r="C49" s="184"/>
      <c r="D49" s="180"/>
      <c r="E49" s="185" t="s">
        <v>64</v>
      </c>
      <c r="F49" s="194">
        <f>ROUNDUP(F48*24/500,0)</f>
        <v>1</v>
      </c>
      <c r="G49" s="169" t="s">
        <v>93</v>
      </c>
      <c r="H49" s="106">
        <v>0</v>
      </c>
      <c r="I49" s="89">
        <f t="shared" si="3"/>
        <v>0</v>
      </c>
      <c r="J49" s="87"/>
    </row>
    <row r="50" spans="1:10" x14ac:dyDescent="0.2">
      <c r="A50" s="4"/>
      <c r="B50" s="183"/>
      <c r="C50" s="184"/>
      <c r="D50" s="180"/>
      <c r="E50" s="185" t="s">
        <v>65</v>
      </c>
      <c r="F50" s="195">
        <f>ROUNDUP((F47)/200,0)</f>
        <v>1</v>
      </c>
      <c r="G50" s="169" t="s">
        <v>94</v>
      </c>
      <c r="H50" s="106">
        <v>0</v>
      </c>
      <c r="I50" s="89">
        <f t="shared" si="3"/>
        <v>0</v>
      </c>
      <c r="J50" s="87"/>
    </row>
    <row r="51" spans="1:10" x14ac:dyDescent="0.2">
      <c r="A51" s="4"/>
      <c r="B51" s="183"/>
      <c r="C51" s="184"/>
      <c r="D51" s="180"/>
      <c r="E51" s="185" t="s">
        <v>66</v>
      </c>
      <c r="F51" s="195">
        <f>ROUNDUP((F47)*5.25/1000,0)</f>
        <v>1</v>
      </c>
      <c r="G51" s="169" t="s">
        <v>95</v>
      </c>
      <c r="H51" s="106">
        <v>0</v>
      </c>
      <c r="I51" s="89">
        <f t="shared" si="3"/>
        <v>0</v>
      </c>
      <c r="J51" s="87"/>
    </row>
    <row r="52" spans="1:10" ht="31.5" x14ac:dyDescent="0.2">
      <c r="A52" s="4"/>
      <c r="B52" s="51" t="s">
        <v>60</v>
      </c>
      <c r="C52" s="51" t="s">
        <v>61</v>
      </c>
      <c r="D52" s="180"/>
      <c r="E52" s="181" t="s">
        <v>67</v>
      </c>
      <c r="F52" s="182">
        <f>176.9*4</f>
        <v>707.6</v>
      </c>
      <c r="G52" s="169" t="s">
        <v>18</v>
      </c>
      <c r="H52" s="106">
        <v>0</v>
      </c>
      <c r="I52" s="89">
        <f t="shared" si="3"/>
        <v>0</v>
      </c>
      <c r="J52" s="87"/>
    </row>
    <row r="53" spans="1:10" ht="31.5" x14ac:dyDescent="0.2">
      <c r="A53" s="4"/>
      <c r="B53" s="51" t="s">
        <v>60</v>
      </c>
      <c r="C53" s="51" t="s">
        <v>61</v>
      </c>
      <c r="D53" s="180"/>
      <c r="E53" s="181" t="s">
        <v>68</v>
      </c>
      <c r="F53" s="182">
        <f>176.9*12</f>
        <v>2122.8000000000002</v>
      </c>
      <c r="G53" s="169" t="s">
        <v>17</v>
      </c>
      <c r="H53" s="106">
        <v>0</v>
      </c>
      <c r="I53" s="89">
        <f t="shared" si="3"/>
        <v>0</v>
      </c>
      <c r="J53" s="87"/>
    </row>
    <row r="54" spans="1:10" x14ac:dyDescent="0.2">
      <c r="A54" s="4"/>
      <c r="B54" s="51"/>
      <c r="C54" s="51"/>
      <c r="D54" s="180"/>
      <c r="E54" s="186" t="s">
        <v>69</v>
      </c>
      <c r="F54" s="194">
        <f>176.9/1.167+1</f>
        <v>152.58526135389889</v>
      </c>
      <c r="G54" s="169" t="s">
        <v>96</v>
      </c>
      <c r="H54" s="106">
        <v>0</v>
      </c>
      <c r="I54" s="89">
        <f t="shared" si="3"/>
        <v>0</v>
      </c>
      <c r="J54" s="87"/>
    </row>
    <row r="55" spans="1:10" ht="31.5" x14ac:dyDescent="0.2">
      <c r="A55" s="4"/>
      <c r="B55" s="51" t="s">
        <v>60</v>
      </c>
      <c r="C55" s="51" t="s">
        <v>61</v>
      </c>
      <c r="D55" s="180"/>
      <c r="E55" s="181" t="s">
        <v>70</v>
      </c>
      <c r="F55" s="182">
        <f>176.9*2</f>
        <v>353.8</v>
      </c>
      <c r="G55" s="169" t="s">
        <v>18</v>
      </c>
      <c r="H55" s="106">
        <v>0</v>
      </c>
      <c r="I55" s="89">
        <f t="shared" si="3"/>
        <v>0</v>
      </c>
      <c r="J55" s="87"/>
    </row>
    <row r="56" spans="1:10" ht="31.5" x14ac:dyDescent="0.2">
      <c r="A56" s="4"/>
      <c r="B56" s="51" t="s">
        <v>60</v>
      </c>
      <c r="C56" s="51" t="s">
        <v>61</v>
      </c>
      <c r="D56" s="180"/>
      <c r="E56" s="181" t="s">
        <v>71</v>
      </c>
      <c r="F56" s="182">
        <f>(176.9/4+1)*3.5</f>
        <v>158.28749999999999</v>
      </c>
      <c r="G56" s="169" t="s">
        <v>18</v>
      </c>
      <c r="H56" s="106">
        <v>0</v>
      </c>
      <c r="I56" s="89">
        <f t="shared" si="3"/>
        <v>0</v>
      </c>
      <c r="J56" s="87"/>
    </row>
    <row r="57" spans="1:10" x14ac:dyDescent="0.2">
      <c r="A57" s="4"/>
      <c r="B57" s="51"/>
      <c r="C57" s="51"/>
      <c r="D57" s="180"/>
      <c r="E57" s="181"/>
      <c r="F57" s="182"/>
      <c r="G57" s="169"/>
      <c r="H57" s="106"/>
      <c r="I57" s="89"/>
      <c r="J57" s="87"/>
    </row>
    <row r="58" spans="1:10" x14ac:dyDescent="0.2">
      <c r="A58" s="4"/>
      <c r="B58" s="51"/>
      <c r="C58" s="51"/>
      <c r="D58" s="187"/>
      <c r="E58" s="178" t="s">
        <v>75</v>
      </c>
      <c r="F58" s="179"/>
      <c r="G58" s="168"/>
      <c r="H58" s="106"/>
      <c r="I58" s="89"/>
      <c r="J58" s="87"/>
    </row>
    <row r="59" spans="1:10" ht="31.5" x14ac:dyDescent="0.2">
      <c r="A59" s="4"/>
      <c r="B59" s="51" t="s">
        <v>60</v>
      </c>
      <c r="C59" s="51" t="s">
        <v>61</v>
      </c>
      <c r="D59" s="180"/>
      <c r="E59" s="181" t="s">
        <v>76</v>
      </c>
      <c r="F59" s="182">
        <f>97.3*10.5</f>
        <v>1021.65</v>
      </c>
      <c r="G59" s="169" t="s">
        <v>17</v>
      </c>
      <c r="H59" s="106">
        <v>0</v>
      </c>
      <c r="I59" s="89">
        <f t="shared" si="3"/>
        <v>0</v>
      </c>
      <c r="J59" s="87"/>
    </row>
    <row r="60" spans="1:10" x14ac:dyDescent="0.2">
      <c r="A60" s="4"/>
      <c r="B60" s="183"/>
      <c r="C60" s="184"/>
      <c r="D60" s="170"/>
      <c r="E60" s="185" t="s">
        <v>63</v>
      </c>
      <c r="F60" s="194">
        <f>ROUNDUP((F59)/32,0)</f>
        <v>32</v>
      </c>
      <c r="G60" s="169" t="s">
        <v>92</v>
      </c>
      <c r="H60" s="106">
        <v>0</v>
      </c>
      <c r="I60" s="89">
        <f t="shared" si="3"/>
        <v>0</v>
      </c>
      <c r="J60" s="87"/>
    </row>
    <row r="61" spans="1:10" x14ac:dyDescent="0.2">
      <c r="A61" s="4"/>
      <c r="B61" s="183"/>
      <c r="C61" s="184"/>
      <c r="D61" s="170"/>
      <c r="E61" s="185" t="s">
        <v>64</v>
      </c>
      <c r="F61" s="194">
        <f>ROUNDUP(F60*24/500,0)</f>
        <v>2</v>
      </c>
      <c r="G61" s="169" t="s">
        <v>93</v>
      </c>
      <c r="H61" s="106">
        <v>0</v>
      </c>
      <c r="I61" s="89">
        <f t="shared" si="3"/>
        <v>0</v>
      </c>
      <c r="J61" s="87"/>
    </row>
    <row r="62" spans="1:10" x14ac:dyDescent="0.2">
      <c r="A62" s="4"/>
      <c r="B62" s="183"/>
      <c r="C62" s="184"/>
      <c r="D62" s="170"/>
      <c r="E62" s="185" t="s">
        <v>65</v>
      </c>
      <c r="F62" s="195">
        <f>ROUNDUP((F59)/200,0)</f>
        <v>6</v>
      </c>
      <c r="G62" s="169" t="s">
        <v>94</v>
      </c>
      <c r="H62" s="106">
        <v>0</v>
      </c>
      <c r="I62" s="89">
        <f t="shared" si="3"/>
        <v>0</v>
      </c>
      <c r="J62" s="87"/>
    </row>
    <row r="63" spans="1:10" x14ac:dyDescent="0.2">
      <c r="A63" s="4"/>
      <c r="B63" s="183"/>
      <c r="C63" s="184"/>
      <c r="D63" s="170"/>
      <c r="E63" s="185" t="s">
        <v>66</v>
      </c>
      <c r="F63" s="195">
        <f>ROUNDUP((F59)*5.25/1000,0)</f>
        <v>6</v>
      </c>
      <c r="G63" s="169" t="s">
        <v>95</v>
      </c>
      <c r="H63" s="106">
        <v>0</v>
      </c>
      <c r="I63" s="89">
        <f t="shared" si="3"/>
        <v>0</v>
      </c>
      <c r="J63" s="87"/>
    </row>
    <row r="64" spans="1:10" ht="31.5" x14ac:dyDescent="0.2">
      <c r="A64" s="4"/>
      <c r="B64" s="51" t="s">
        <v>60</v>
      </c>
      <c r="C64" s="51" t="s">
        <v>61</v>
      </c>
      <c r="D64" s="170"/>
      <c r="E64" s="181" t="s">
        <v>67</v>
      </c>
      <c r="F64" s="182">
        <f>97.3*2</f>
        <v>194.6</v>
      </c>
      <c r="G64" s="169" t="s">
        <v>18</v>
      </c>
      <c r="H64" s="106">
        <v>0</v>
      </c>
      <c r="I64" s="89">
        <f t="shared" si="3"/>
        <v>0</v>
      </c>
      <c r="J64" s="87"/>
    </row>
    <row r="65" spans="1:10" ht="31.5" x14ac:dyDescent="0.2">
      <c r="A65" s="4"/>
      <c r="B65" s="51" t="s">
        <v>60</v>
      </c>
      <c r="C65" s="51" t="s">
        <v>61</v>
      </c>
      <c r="D65" s="180"/>
      <c r="E65" s="181" t="s">
        <v>68</v>
      </c>
      <c r="F65" s="182">
        <f>97.3*12</f>
        <v>1167.5999999999999</v>
      </c>
      <c r="G65" s="169" t="s">
        <v>17</v>
      </c>
      <c r="H65" s="106">
        <v>0</v>
      </c>
      <c r="I65" s="89">
        <f t="shared" si="3"/>
        <v>0</v>
      </c>
      <c r="J65" s="87"/>
    </row>
    <row r="66" spans="1:10" x14ac:dyDescent="0.2">
      <c r="A66" s="4"/>
      <c r="B66" s="51"/>
      <c r="C66" s="51"/>
      <c r="D66" s="180"/>
      <c r="E66" s="186" t="s">
        <v>69</v>
      </c>
      <c r="F66" s="182">
        <v>84</v>
      </c>
      <c r="G66" s="169" t="s">
        <v>96</v>
      </c>
      <c r="H66" s="106">
        <v>0</v>
      </c>
      <c r="I66" s="89">
        <f t="shared" si="3"/>
        <v>0</v>
      </c>
      <c r="J66" s="87"/>
    </row>
    <row r="67" spans="1:10" ht="31.5" x14ac:dyDescent="0.2">
      <c r="A67" s="4"/>
      <c r="B67" s="51" t="s">
        <v>60</v>
      </c>
      <c r="C67" s="51" t="s">
        <v>61</v>
      </c>
      <c r="D67" s="180"/>
      <c r="E67" s="181" t="s">
        <v>70</v>
      </c>
      <c r="F67" s="182">
        <f>97.3*2</f>
        <v>194.6</v>
      </c>
      <c r="G67" s="169" t="s">
        <v>18</v>
      </c>
      <c r="H67" s="106">
        <v>0</v>
      </c>
      <c r="I67" s="89">
        <f t="shared" si="3"/>
        <v>0</v>
      </c>
      <c r="J67" s="87"/>
    </row>
    <row r="68" spans="1:10" ht="31.5" x14ac:dyDescent="0.2">
      <c r="A68" s="4"/>
      <c r="B68" s="51" t="s">
        <v>60</v>
      </c>
      <c r="C68" s="51" t="s">
        <v>61</v>
      </c>
      <c r="D68" s="180"/>
      <c r="E68" s="181" t="s">
        <v>71</v>
      </c>
      <c r="F68" s="182">
        <f>(97.3/4+1)*3.5</f>
        <v>88.637500000000003</v>
      </c>
      <c r="G68" s="169" t="s">
        <v>18</v>
      </c>
      <c r="H68" s="106">
        <v>0</v>
      </c>
      <c r="I68" s="89">
        <f t="shared" si="3"/>
        <v>0</v>
      </c>
      <c r="J68" s="87"/>
    </row>
    <row r="69" spans="1:10" x14ac:dyDescent="0.2">
      <c r="A69" s="4"/>
      <c r="B69" s="51"/>
      <c r="C69" s="51"/>
      <c r="D69" s="180"/>
      <c r="E69" s="181"/>
      <c r="F69" s="182"/>
      <c r="G69" s="169"/>
      <c r="H69" s="106"/>
      <c r="I69" s="89"/>
      <c r="J69" s="87"/>
    </row>
    <row r="70" spans="1:10" x14ac:dyDescent="0.2">
      <c r="A70" s="4"/>
      <c r="B70" s="51"/>
      <c r="C70" s="51"/>
      <c r="D70" s="187"/>
      <c r="E70" s="178" t="s">
        <v>77</v>
      </c>
      <c r="F70" s="179"/>
      <c r="G70" s="168"/>
      <c r="H70" s="106"/>
      <c r="I70" s="89"/>
      <c r="J70" s="87"/>
    </row>
    <row r="71" spans="1:10" ht="31.5" x14ac:dyDescent="0.2">
      <c r="A71" s="4"/>
      <c r="B71" s="51" t="s">
        <v>60</v>
      </c>
      <c r="C71" s="51" t="s">
        <v>61</v>
      </c>
      <c r="D71" s="180"/>
      <c r="E71" s="181" t="s">
        <v>76</v>
      </c>
      <c r="F71" s="182">
        <f>16.9*10.5</f>
        <v>177.45</v>
      </c>
      <c r="G71" s="169" t="s">
        <v>17</v>
      </c>
      <c r="H71" s="106">
        <v>0</v>
      </c>
      <c r="I71" s="89">
        <f t="shared" si="3"/>
        <v>0</v>
      </c>
      <c r="J71" s="87"/>
    </row>
    <row r="72" spans="1:10" x14ac:dyDescent="0.2">
      <c r="A72" s="4"/>
      <c r="B72" s="183"/>
      <c r="C72" s="184"/>
      <c r="D72" s="170"/>
      <c r="E72" s="185" t="s">
        <v>63</v>
      </c>
      <c r="F72" s="194">
        <f>ROUNDUP((F71)/32,0)</f>
        <v>6</v>
      </c>
      <c r="G72" s="169" t="s">
        <v>92</v>
      </c>
      <c r="H72" s="106">
        <v>0</v>
      </c>
      <c r="I72" s="89">
        <f t="shared" si="3"/>
        <v>0</v>
      </c>
      <c r="J72" s="87"/>
    </row>
    <row r="73" spans="1:10" x14ac:dyDescent="0.2">
      <c r="A73" s="4"/>
      <c r="B73" s="183"/>
      <c r="C73" s="184"/>
      <c r="D73" s="170"/>
      <c r="E73" s="185" t="s">
        <v>64</v>
      </c>
      <c r="F73" s="194">
        <f>ROUNDUP(F72*24/500,0)</f>
        <v>1</v>
      </c>
      <c r="G73" s="169" t="s">
        <v>93</v>
      </c>
      <c r="H73" s="106">
        <v>0</v>
      </c>
      <c r="I73" s="89">
        <f t="shared" si="3"/>
        <v>0</v>
      </c>
      <c r="J73" s="87"/>
    </row>
    <row r="74" spans="1:10" x14ac:dyDescent="0.2">
      <c r="A74" s="4"/>
      <c r="B74" s="183"/>
      <c r="C74" s="184"/>
      <c r="D74" s="170"/>
      <c r="E74" s="185" t="s">
        <v>65</v>
      </c>
      <c r="F74" s="195">
        <f>ROUNDUP((F71)/200,0)</f>
        <v>1</v>
      </c>
      <c r="G74" s="169" t="s">
        <v>94</v>
      </c>
      <c r="H74" s="106">
        <v>0</v>
      </c>
      <c r="I74" s="89">
        <f t="shared" si="3"/>
        <v>0</v>
      </c>
      <c r="J74" s="87"/>
    </row>
    <row r="75" spans="1:10" x14ac:dyDescent="0.2">
      <c r="A75" s="4"/>
      <c r="B75" s="183"/>
      <c r="C75" s="184"/>
      <c r="D75" s="170"/>
      <c r="E75" s="185" t="s">
        <v>66</v>
      </c>
      <c r="F75" s="195">
        <f>ROUNDUP((F71)*5.25/1000,0)</f>
        <v>1</v>
      </c>
      <c r="G75" s="169" t="s">
        <v>95</v>
      </c>
      <c r="H75" s="106">
        <v>0</v>
      </c>
      <c r="I75" s="89">
        <f t="shared" si="3"/>
        <v>0</v>
      </c>
      <c r="J75" s="87"/>
    </row>
    <row r="76" spans="1:10" ht="31.5" x14ac:dyDescent="0.2">
      <c r="A76" s="4"/>
      <c r="B76" s="51" t="s">
        <v>60</v>
      </c>
      <c r="C76" s="51" t="s">
        <v>61</v>
      </c>
      <c r="D76" s="170"/>
      <c r="E76" s="181" t="s">
        <v>67</v>
      </c>
      <c r="F76" s="182">
        <f>16.9*2</f>
        <v>33.799999999999997</v>
      </c>
      <c r="G76" s="169" t="s">
        <v>18</v>
      </c>
      <c r="H76" s="106">
        <v>0</v>
      </c>
      <c r="I76" s="89">
        <f t="shared" si="3"/>
        <v>0</v>
      </c>
      <c r="J76" s="87"/>
    </row>
    <row r="77" spans="1:10" ht="31.5" x14ac:dyDescent="0.2">
      <c r="A77" s="4"/>
      <c r="B77" s="51" t="s">
        <v>60</v>
      </c>
      <c r="C77" s="51" t="s">
        <v>61</v>
      </c>
      <c r="D77" s="180"/>
      <c r="E77" s="181" t="s">
        <v>68</v>
      </c>
      <c r="F77" s="182">
        <f>16.9*12</f>
        <v>202.79999999999998</v>
      </c>
      <c r="G77" s="169" t="s">
        <v>17</v>
      </c>
      <c r="H77" s="106">
        <v>0</v>
      </c>
      <c r="I77" s="89">
        <f t="shared" si="3"/>
        <v>0</v>
      </c>
      <c r="J77" s="87"/>
    </row>
    <row r="78" spans="1:10" x14ac:dyDescent="0.2">
      <c r="A78" s="4"/>
      <c r="B78" s="51"/>
      <c r="C78" s="51"/>
      <c r="D78" s="180"/>
      <c r="E78" s="186" t="s">
        <v>69</v>
      </c>
      <c r="F78" s="182">
        <v>15</v>
      </c>
      <c r="G78" s="169" t="s">
        <v>96</v>
      </c>
      <c r="H78" s="106">
        <v>0</v>
      </c>
      <c r="I78" s="89">
        <f t="shared" si="3"/>
        <v>0</v>
      </c>
      <c r="J78" s="87"/>
    </row>
    <row r="79" spans="1:10" ht="31.5" x14ac:dyDescent="0.2">
      <c r="A79" s="4"/>
      <c r="B79" s="51" t="s">
        <v>60</v>
      </c>
      <c r="C79" s="51" t="s">
        <v>61</v>
      </c>
      <c r="D79" s="180"/>
      <c r="E79" s="181" t="s">
        <v>70</v>
      </c>
      <c r="F79" s="182">
        <f>16.9*2</f>
        <v>33.799999999999997</v>
      </c>
      <c r="G79" s="169" t="s">
        <v>18</v>
      </c>
      <c r="H79" s="106">
        <v>0</v>
      </c>
      <c r="I79" s="89">
        <f t="shared" si="3"/>
        <v>0</v>
      </c>
      <c r="J79" s="87"/>
    </row>
    <row r="80" spans="1:10" ht="31.5" x14ac:dyDescent="0.2">
      <c r="A80" s="4"/>
      <c r="B80" s="51" t="s">
        <v>60</v>
      </c>
      <c r="C80" s="51" t="s">
        <v>61</v>
      </c>
      <c r="D80" s="180"/>
      <c r="E80" s="181" t="s">
        <v>71</v>
      </c>
      <c r="F80" s="182">
        <f>(16.9/4+1)*3.5</f>
        <v>18.287499999999998</v>
      </c>
      <c r="G80" s="169" t="s">
        <v>18</v>
      </c>
      <c r="H80" s="106">
        <v>0</v>
      </c>
      <c r="I80" s="89">
        <f t="shared" si="3"/>
        <v>0</v>
      </c>
      <c r="J80" s="87"/>
    </row>
    <row r="81" spans="1:63" x14ac:dyDescent="0.2">
      <c r="A81" s="4"/>
      <c r="B81" s="51"/>
      <c r="C81" s="51"/>
      <c r="D81" s="180"/>
      <c r="E81" s="181"/>
      <c r="F81" s="182"/>
      <c r="G81" s="169"/>
      <c r="H81" s="106"/>
      <c r="I81" s="89"/>
      <c r="J81" s="87"/>
    </row>
    <row r="82" spans="1:63" x14ac:dyDescent="0.2">
      <c r="A82" s="4"/>
      <c r="B82" s="51"/>
      <c r="C82" s="51"/>
      <c r="D82" s="187"/>
      <c r="E82" s="178" t="s">
        <v>78</v>
      </c>
      <c r="F82" s="179"/>
      <c r="G82" s="168"/>
      <c r="H82" s="106"/>
      <c r="I82" s="89"/>
      <c r="J82" s="87"/>
    </row>
    <row r="83" spans="1:63" x14ac:dyDescent="0.2">
      <c r="A83" s="4"/>
      <c r="B83" s="51" t="s">
        <v>60</v>
      </c>
      <c r="C83" s="51" t="s">
        <v>79</v>
      </c>
      <c r="D83" s="180"/>
      <c r="E83" s="181" t="s">
        <v>80</v>
      </c>
      <c r="F83" s="182">
        <f>4.2*9</f>
        <v>37.800000000000004</v>
      </c>
      <c r="G83" s="169" t="s">
        <v>17</v>
      </c>
      <c r="H83" s="106">
        <v>0</v>
      </c>
      <c r="I83" s="89">
        <f t="shared" si="3"/>
        <v>0</v>
      </c>
      <c r="J83" s="87"/>
    </row>
    <row r="84" spans="1:63" x14ac:dyDescent="0.2">
      <c r="A84" s="4"/>
      <c r="B84" s="51" t="s">
        <v>60</v>
      </c>
      <c r="C84" s="51" t="s">
        <v>79</v>
      </c>
      <c r="D84" s="180"/>
      <c r="E84" s="181" t="s">
        <v>81</v>
      </c>
      <c r="F84" s="182">
        <f>4.2*9</f>
        <v>37.800000000000004</v>
      </c>
      <c r="G84" s="169" t="s">
        <v>17</v>
      </c>
      <c r="H84" s="106">
        <v>0</v>
      </c>
      <c r="I84" s="89">
        <f t="shared" si="3"/>
        <v>0</v>
      </c>
      <c r="J84" s="87"/>
    </row>
    <row r="85" spans="1:63" x14ac:dyDescent="0.2">
      <c r="A85" s="4"/>
      <c r="B85" s="51"/>
      <c r="C85" s="51"/>
      <c r="D85" s="180"/>
      <c r="E85" s="186" t="s">
        <v>69</v>
      </c>
      <c r="F85" s="195">
        <v>5</v>
      </c>
      <c r="G85" s="169" t="s">
        <v>96</v>
      </c>
      <c r="H85" s="106">
        <v>0</v>
      </c>
      <c r="I85" s="89">
        <f t="shared" si="3"/>
        <v>0</v>
      </c>
      <c r="J85" s="87"/>
    </row>
    <row r="86" spans="1:63" x14ac:dyDescent="0.2">
      <c r="A86" s="4"/>
      <c r="B86" s="51" t="s">
        <v>60</v>
      </c>
      <c r="C86" s="51" t="s">
        <v>79</v>
      </c>
      <c r="D86" s="180"/>
      <c r="E86" s="181" t="s">
        <v>82</v>
      </c>
      <c r="F86" s="182">
        <f>4.2*2</f>
        <v>8.4</v>
      </c>
      <c r="G86" s="169" t="s">
        <v>18</v>
      </c>
      <c r="H86" s="106">
        <v>0</v>
      </c>
      <c r="I86" s="89">
        <f t="shared" si="3"/>
        <v>0</v>
      </c>
      <c r="J86" s="87"/>
    </row>
    <row r="87" spans="1:63" x14ac:dyDescent="0.2">
      <c r="A87" s="4"/>
      <c r="B87" s="51" t="s">
        <v>60</v>
      </c>
      <c r="C87" s="51" t="s">
        <v>79</v>
      </c>
      <c r="D87" s="180"/>
      <c r="E87" s="181" t="s">
        <v>83</v>
      </c>
      <c r="F87" s="182">
        <f>1*9</f>
        <v>9</v>
      </c>
      <c r="G87" s="169" t="s">
        <v>17</v>
      </c>
      <c r="H87" s="106">
        <v>0</v>
      </c>
      <c r="I87" s="89">
        <f t="shared" si="3"/>
        <v>0</v>
      </c>
      <c r="J87" s="87"/>
    </row>
    <row r="88" spans="1:63" x14ac:dyDescent="0.2">
      <c r="A88" s="4"/>
      <c r="B88" s="51"/>
      <c r="C88" s="51"/>
      <c r="D88" s="180"/>
      <c r="E88" s="186" t="s">
        <v>69</v>
      </c>
      <c r="F88" s="195">
        <v>2</v>
      </c>
      <c r="G88" s="169" t="s">
        <v>96</v>
      </c>
      <c r="H88" s="106">
        <v>0</v>
      </c>
      <c r="I88" s="89">
        <f t="shared" si="3"/>
        <v>0</v>
      </c>
      <c r="J88" s="87"/>
    </row>
    <row r="89" spans="1:63" x14ac:dyDescent="0.2">
      <c r="A89" s="4"/>
      <c r="B89" s="51" t="s">
        <v>60</v>
      </c>
      <c r="C89" s="51" t="s">
        <v>79</v>
      </c>
      <c r="D89" s="180"/>
      <c r="E89" s="181" t="s">
        <v>84</v>
      </c>
      <c r="F89" s="182">
        <f>1*2</f>
        <v>2</v>
      </c>
      <c r="G89" s="169" t="s">
        <v>18</v>
      </c>
      <c r="H89" s="106">
        <v>0</v>
      </c>
      <c r="I89" s="89">
        <f t="shared" si="3"/>
        <v>0</v>
      </c>
      <c r="J89" s="87"/>
    </row>
    <row r="90" spans="1:63" ht="18.75" x14ac:dyDescent="0.2">
      <c r="A90" s="4"/>
      <c r="B90" s="167"/>
      <c r="C90" s="172"/>
      <c r="D90" s="188"/>
      <c r="E90" s="174" t="s">
        <v>85</v>
      </c>
      <c r="F90" s="175"/>
      <c r="G90" s="168"/>
      <c r="H90" s="106"/>
      <c r="I90" s="89"/>
      <c r="J90" s="87"/>
    </row>
    <row r="91" spans="1:63" ht="94.5" x14ac:dyDescent="0.2">
      <c r="A91" s="4"/>
      <c r="B91" s="51" t="s">
        <v>86</v>
      </c>
      <c r="C91" s="189" t="s">
        <v>87</v>
      </c>
      <c r="D91" s="188"/>
      <c r="E91" s="190" t="s">
        <v>88</v>
      </c>
      <c r="F91" s="191">
        <f>1700+25.2*2.5</f>
        <v>1763</v>
      </c>
      <c r="G91" s="4" t="s">
        <v>17</v>
      </c>
      <c r="H91" s="106">
        <v>0</v>
      </c>
      <c r="I91" s="89">
        <f t="shared" si="3"/>
        <v>0</v>
      </c>
      <c r="J91" s="87"/>
    </row>
    <row r="92" spans="1:63" ht="18.75" x14ac:dyDescent="0.2">
      <c r="A92" s="4"/>
      <c r="B92" s="167"/>
      <c r="C92" s="172"/>
      <c r="D92" s="188"/>
      <c r="E92" s="174" t="s">
        <v>89</v>
      </c>
      <c r="F92" s="175"/>
      <c r="G92" s="168"/>
      <c r="H92" s="106"/>
      <c r="I92" s="89"/>
      <c r="J92" s="87"/>
    </row>
    <row r="93" spans="1:63" ht="110.25" x14ac:dyDescent="0.2">
      <c r="A93" s="4"/>
      <c r="B93" s="51" t="s">
        <v>86</v>
      </c>
      <c r="C93" s="189" t="s">
        <v>90</v>
      </c>
      <c r="D93" s="188"/>
      <c r="E93" s="192" t="s">
        <v>91</v>
      </c>
      <c r="F93" s="193">
        <v>939</v>
      </c>
      <c r="G93" s="4" t="s">
        <v>17</v>
      </c>
      <c r="H93" s="106">
        <v>0</v>
      </c>
      <c r="I93" s="89">
        <f t="shared" si="3"/>
        <v>0</v>
      </c>
      <c r="J93" s="87"/>
    </row>
    <row r="94" spans="1:63" ht="16.5" thickBot="1" x14ac:dyDescent="0.25">
      <c r="A94" s="97" t="str">
        <f>IF(F94&lt;&gt;"",1+MAX($A$6:A93),"")</f>
        <v/>
      </c>
      <c r="B94" s="98"/>
      <c r="C94" s="99"/>
      <c r="D94" s="100"/>
      <c r="E94" s="101"/>
      <c r="F94" s="171"/>
      <c r="G94" s="98"/>
      <c r="H94" s="103"/>
      <c r="I94" s="104"/>
      <c r="J94" s="105"/>
    </row>
    <row r="95" spans="1:63" ht="16.5" thickBot="1" x14ac:dyDescent="0.25">
      <c r="A95" s="204" t="s">
        <v>97</v>
      </c>
      <c r="B95" s="205"/>
      <c r="C95" s="205"/>
      <c r="D95" s="205"/>
      <c r="E95" s="205"/>
      <c r="F95" s="205"/>
      <c r="G95" s="205"/>
      <c r="H95" s="205"/>
      <c r="I95" s="206"/>
      <c r="J95" s="37">
        <f>(SUM(I23:I94))</f>
        <v>0</v>
      </c>
      <c r="K95" s="52"/>
      <c r="L95" s="52"/>
      <c r="M95" s="52"/>
      <c r="N95" s="52"/>
      <c r="O95" s="52"/>
      <c r="P95" s="52"/>
      <c r="Q95" s="52"/>
      <c r="R95" s="52"/>
      <c r="S95" s="52"/>
      <c r="T95" s="52"/>
      <c r="U95" s="52"/>
      <c r="V95" s="52"/>
      <c r="W95" s="52"/>
      <c r="X95" s="52"/>
      <c r="Y95" s="52"/>
      <c r="Z95" s="52"/>
      <c r="AA95" s="52"/>
      <c r="AB95" s="52"/>
      <c r="AC95" s="52"/>
      <c r="AD95" s="52"/>
      <c r="AE95" s="52"/>
      <c r="AF95" s="52"/>
      <c r="AG95" s="52"/>
      <c r="AH95" s="52"/>
      <c r="AI95" s="52"/>
      <c r="AJ95" s="52"/>
      <c r="AK95" s="52"/>
      <c r="AL95" s="52"/>
      <c r="AM95" s="52"/>
      <c r="AN95" s="52"/>
      <c r="AO95" s="52"/>
      <c r="AP95" s="52"/>
      <c r="AQ95" s="52"/>
      <c r="AR95" s="52"/>
      <c r="AS95" s="52"/>
      <c r="AT95" s="52"/>
      <c r="AU95" s="52"/>
      <c r="AV95" s="52"/>
      <c r="AW95" s="52"/>
      <c r="AX95" s="52"/>
      <c r="AY95" s="52"/>
      <c r="AZ95" s="52"/>
      <c r="BA95" s="52"/>
      <c r="BB95" s="52"/>
      <c r="BC95" s="52"/>
      <c r="BD95" s="52"/>
      <c r="BE95" s="52"/>
      <c r="BF95" s="52"/>
      <c r="BG95" s="52"/>
      <c r="BH95" s="52"/>
      <c r="BI95" s="52"/>
      <c r="BJ95" s="52"/>
      <c r="BK95" s="52"/>
    </row>
    <row r="96" spans="1:63" ht="16.5" thickBot="1" x14ac:dyDescent="0.25">
      <c r="A96" s="90"/>
      <c r="B96" s="91"/>
      <c r="C96" s="91"/>
      <c r="D96" s="91"/>
      <c r="E96" s="92"/>
      <c r="F96" s="93"/>
      <c r="G96" s="90"/>
      <c r="H96" s="94"/>
      <c r="I96" s="95"/>
      <c r="J96" s="96"/>
    </row>
    <row r="97" spans="1:63" s="65" customFormat="1" ht="16.5" thickBot="1" x14ac:dyDescent="0.25">
      <c r="A97" s="215" t="s">
        <v>25</v>
      </c>
      <c r="B97" s="216"/>
      <c r="C97" s="216"/>
      <c r="D97" s="216"/>
      <c r="E97" s="216"/>
      <c r="F97" s="216"/>
      <c r="G97" s="216"/>
      <c r="H97" s="217"/>
      <c r="I97" s="209">
        <f>J20+J95</f>
        <v>0</v>
      </c>
      <c r="J97" s="2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0"/>
      <c r="AM97" s="10"/>
      <c r="AN97" s="10"/>
      <c r="AO97" s="10"/>
      <c r="AP97" s="10"/>
      <c r="AQ97" s="10"/>
      <c r="AR97" s="10"/>
      <c r="AS97" s="10"/>
      <c r="AT97" s="10"/>
      <c r="AU97" s="10"/>
      <c r="AV97" s="10"/>
      <c r="AW97" s="10"/>
      <c r="AX97" s="10"/>
      <c r="AY97" s="10"/>
      <c r="AZ97" s="10"/>
      <c r="BA97" s="10"/>
      <c r="BB97" s="10"/>
      <c r="BC97" s="10"/>
      <c r="BD97" s="10"/>
      <c r="BE97" s="10"/>
      <c r="BF97" s="10"/>
      <c r="BG97" s="10"/>
      <c r="BH97" s="10"/>
      <c r="BI97" s="10"/>
      <c r="BJ97" s="10"/>
      <c r="BK97" s="10"/>
    </row>
    <row r="98" spans="1:63" s="65" customFormat="1" ht="16.5" thickBot="1" x14ac:dyDescent="0.25">
      <c r="A98" s="151" t="s">
        <v>20</v>
      </c>
      <c r="B98" s="152"/>
      <c r="C98" s="152"/>
      <c r="D98" s="152"/>
      <c r="E98" s="152"/>
      <c r="F98" s="152"/>
      <c r="G98" s="152"/>
      <c r="H98" s="152"/>
      <c r="I98" s="211">
        <f>I97</f>
        <v>0</v>
      </c>
      <c r="J98" s="212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0"/>
      <c r="AM98" s="10"/>
      <c r="AN98" s="10"/>
      <c r="AO98" s="10"/>
      <c r="AP98" s="10"/>
      <c r="AQ98" s="10"/>
      <c r="AR98" s="10"/>
      <c r="AS98" s="10"/>
      <c r="AT98" s="10"/>
      <c r="AU98" s="10"/>
      <c r="AV98" s="10"/>
      <c r="AW98" s="10"/>
      <c r="AX98" s="10"/>
      <c r="AY98" s="10"/>
      <c r="AZ98" s="10"/>
      <c r="BA98" s="10"/>
      <c r="BB98" s="10"/>
      <c r="BC98" s="10"/>
      <c r="BD98" s="10"/>
      <c r="BE98" s="10"/>
      <c r="BF98" s="10"/>
      <c r="BG98" s="10"/>
      <c r="BH98" s="10"/>
      <c r="BI98" s="10"/>
      <c r="BJ98" s="10"/>
      <c r="BK98" s="10"/>
    </row>
    <row r="99" spans="1:63" s="65" customFormat="1" ht="16.5" thickBot="1" x14ac:dyDescent="0.25">
      <c r="A99" s="151" t="s">
        <v>26</v>
      </c>
      <c r="B99" s="152"/>
      <c r="C99" s="152"/>
      <c r="D99" s="152"/>
      <c r="E99" s="152"/>
      <c r="F99" s="152"/>
      <c r="G99" s="152"/>
      <c r="H99" s="113">
        <v>0.25</v>
      </c>
      <c r="I99" s="211">
        <f>I97*H99</f>
        <v>0</v>
      </c>
      <c r="J99" s="212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0"/>
      <c r="AM99" s="10"/>
      <c r="AN99" s="10"/>
      <c r="AO99" s="10"/>
      <c r="AP99" s="10"/>
      <c r="AQ99" s="10"/>
      <c r="AR99" s="10"/>
      <c r="AS99" s="10"/>
      <c r="AT99" s="10"/>
      <c r="AU99" s="10"/>
      <c r="AV99" s="10"/>
      <c r="AW99" s="10"/>
      <c r="AX99" s="10"/>
      <c r="AY99" s="10"/>
      <c r="AZ99" s="10"/>
      <c r="BA99" s="10"/>
      <c r="BB99" s="10"/>
      <c r="BC99" s="10"/>
      <c r="BD99" s="10"/>
      <c r="BE99" s="10"/>
      <c r="BF99" s="10"/>
      <c r="BG99" s="10"/>
      <c r="BH99" s="10"/>
      <c r="BI99" s="10"/>
      <c r="BJ99" s="10"/>
      <c r="BK99" s="10"/>
    </row>
    <row r="100" spans="1:63" s="65" customFormat="1" ht="16.5" thickBot="1" x14ac:dyDescent="0.25">
      <c r="A100" s="151" t="s">
        <v>27</v>
      </c>
      <c r="B100" s="152"/>
      <c r="C100" s="152"/>
      <c r="D100" s="152"/>
      <c r="E100" s="152"/>
      <c r="F100" s="152"/>
      <c r="G100" s="152"/>
      <c r="H100" s="113">
        <v>0.03</v>
      </c>
      <c r="I100" s="211">
        <f>I97*H100</f>
        <v>0</v>
      </c>
      <c r="J100" s="212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  <c r="AQ100" s="10"/>
      <c r="AR100" s="10"/>
      <c r="AS100" s="10"/>
      <c r="AT100" s="10"/>
      <c r="AU100" s="10"/>
      <c r="AV100" s="10"/>
      <c r="AW100" s="10"/>
      <c r="AX100" s="10"/>
      <c r="AY100" s="10"/>
      <c r="AZ100" s="10"/>
      <c r="BA100" s="10"/>
      <c r="BB100" s="10"/>
      <c r="BC100" s="10"/>
      <c r="BD100" s="10"/>
      <c r="BE100" s="10"/>
      <c r="BF100" s="10"/>
      <c r="BG100" s="10"/>
      <c r="BH100" s="10"/>
      <c r="BI100" s="10"/>
      <c r="BJ100" s="10"/>
      <c r="BK100" s="10"/>
    </row>
    <row r="101" spans="1:63" s="65" customFormat="1" ht="16.5" thickBot="1" x14ac:dyDescent="0.25">
      <c r="A101" s="151" t="s">
        <v>28</v>
      </c>
      <c r="B101" s="152"/>
      <c r="C101" s="152"/>
      <c r="D101" s="152"/>
      <c r="E101" s="152"/>
      <c r="F101" s="152"/>
      <c r="G101" s="152"/>
      <c r="H101" s="113">
        <v>7.0000000000000007E-2</v>
      </c>
      <c r="I101" s="213">
        <f>I97*H101</f>
        <v>0</v>
      </c>
      <c r="J101" s="214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  <c r="AK101" s="10"/>
      <c r="AL101" s="10"/>
      <c r="AM101" s="10"/>
      <c r="AN101" s="10"/>
      <c r="AO101" s="10"/>
      <c r="AP101" s="10"/>
      <c r="AQ101" s="10"/>
      <c r="AR101" s="10"/>
      <c r="AS101" s="10"/>
      <c r="AT101" s="10"/>
      <c r="AU101" s="10"/>
      <c r="AV101" s="10"/>
      <c r="AW101" s="10"/>
      <c r="AX101" s="10"/>
      <c r="AY101" s="10"/>
      <c r="AZ101" s="10"/>
      <c r="BA101" s="10"/>
      <c r="BB101" s="10"/>
      <c r="BC101" s="10"/>
      <c r="BD101" s="10"/>
      <c r="BE101" s="10"/>
      <c r="BF101" s="10"/>
      <c r="BG101" s="10"/>
      <c r="BH101" s="10"/>
      <c r="BI101" s="10"/>
      <c r="BJ101" s="10"/>
      <c r="BK101" s="10"/>
    </row>
    <row r="102" spans="1:63" s="62" customFormat="1" ht="16.5" thickBot="1" x14ac:dyDescent="0.25">
      <c r="A102" s="215" t="s">
        <v>3</v>
      </c>
      <c r="B102" s="216"/>
      <c r="C102" s="216"/>
      <c r="D102" s="216"/>
      <c r="E102" s="216"/>
      <c r="F102" s="216"/>
      <c r="G102" s="216"/>
      <c r="H102" s="216"/>
      <c r="I102" s="207">
        <f>SUM(I98:J101)</f>
        <v>0</v>
      </c>
      <c r="J102" s="208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0"/>
      <c r="AM102" s="10"/>
      <c r="AN102" s="10"/>
      <c r="AO102" s="10"/>
      <c r="AP102" s="10"/>
      <c r="AQ102" s="10"/>
      <c r="AR102" s="10"/>
      <c r="AS102" s="10"/>
      <c r="AT102" s="10"/>
      <c r="AU102" s="10"/>
      <c r="AV102" s="10"/>
      <c r="AW102" s="10"/>
      <c r="AX102" s="10"/>
      <c r="AY102" s="10"/>
      <c r="AZ102" s="10"/>
      <c r="BA102" s="10"/>
      <c r="BB102" s="10"/>
      <c r="BC102" s="10"/>
      <c r="BD102" s="10"/>
      <c r="BE102" s="10"/>
      <c r="BF102" s="10"/>
      <c r="BG102" s="10"/>
      <c r="BH102" s="10"/>
      <c r="BI102" s="10"/>
      <c r="BJ102" s="10"/>
      <c r="BK102" s="10"/>
    </row>
    <row r="103" spans="1:63" x14ac:dyDescent="0.2">
      <c r="A103" s="40" t="s">
        <v>15</v>
      </c>
      <c r="B103" s="41"/>
      <c r="C103" s="41"/>
      <c r="D103" s="41"/>
      <c r="E103" s="42"/>
      <c r="F103" s="43"/>
      <c r="G103" s="41"/>
      <c r="H103" s="45"/>
      <c r="I103" s="44"/>
      <c r="J103" s="69"/>
    </row>
    <row r="104" spans="1:63" ht="16.5" thickBot="1" x14ac:dyDescent="0.25">
      <c r="A104" s="53"/>
      <c r="B104" s="22"/>
      <c r="C104" s="22"/>
      <c r="D104" s="22"/>
      <c r="E104" s="23"/>
      <c r="F104" s="24"/>
      <c r="G104" s="22"/>
      <c r="H104" s="25"/>
      <c r="I104" s="26"/>
      <c r="J104" s="70"/>
    </row>
    <row r="125" spans="8:8" x14ac:dyDescent="0.2">
      <c r="H125" s="15"/>
    </row>
  </sheetData>
  <mergeCells count="12">
    <mergeCell ref="A8:J8"/>
    <mergeCell ref="A20:I20"/>
    <mergeCell ref="A22:J22"/>
    <mergeCell ref="A95:I95"/>
    <mergeCell ref="I102:J102"/>
    <mergeCell ref="I97:J97"/>
    <mergeCell ref="I98:J98"/>
    <mergeCell ref="I99:J99"/>
    <mergeCell ref="I100:J100"/>
    <mergeCell ref="I101:J101"/>
    <mergeCell ref="A97:H97"/>
    <mergeCell ref="A102:H102"/>
  </mergeCells>
  <pageMargins left="0.25" right="0.25" top="0.75" bottom="0.75" header="0.3" footer="0.3"/>
  <pageSetup paperSize="9" scale="92" fitToHeight="0" orientation="landscape" r:id="rId1"/>
  <headerFooter>
    <oddFooter>&amp;C&amp;P of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SUMMARY</vt:lpstr>
      <vt:lpstr>SITE ESTIMATE</vt:lpstr>
      <vt:lpstr>'SITE ESTIMATE'!Print_Area</vt:lpstr>
      <vt:lpstr>SUMMARY!Print_Area</vt:lpstr>
      <vt:lpstr>'SITE ESTIMATE'!Print_Titles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2013-07-08T09:36:48Z</dcterms:created>
  <dcterms:modified xsi:type="dcterms:W3CDTF">2025-12-11T10:00:22Z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</Properties>
</file>